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0" documentId="13_ncr:1_{D2A3F1C6-689A-47FA-94FF-D048936B817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F2" i="3"/>
  <c r="C4" i="3"/>
  <c r="F4" i="3"/>
  <c r="C6" i="3"/>
  <c r="F6" i="3"/>
  <c r="C8" i="3"/>
  <c r="F8" i="3"/>
  <c r="C10" i="3"/>
  <c r="F10" i="3"/>
  <c r="I10" i="3"/>
  <c r="F22" i="3"/>
  <c r="I22" i="3"/>
  <c r="M13" i="1"/>
  <c r="M12" i="1" s="1"/>
  <c r="G11" i="2" s="1"/>
  <c r="I11" i="2" s="1"/>
  <c r="Z13" i="1"/>
  <c r="AD13" i="1"/>
  <c r="AE13" i="1"/>
  <c r="AF13" i="1"/>
  <c r="AG13" i="1"/>
  <c r="AH13" i="1"/>
  <c r="AJ13" i="1"/>
  <c r="AS12" i="1" s="1"/>
  <c r="AK13" i="1"/>
  <c r="AT12" i="1" s="1"/>
  <c r="AO13" i="1"/>
  <c r="AP13" i="1"/>
  <c r="AX13" i="1" s="1"/>
  <c r="AW13" i="1"/>
  <c r="BC13" i="1" s="1"/>
  <c r="BD13" i="1"/>
  <c r="BF13" i="1"/>
  <c r="BH13" i="1"/>
  <c r="AB13" i="1" s="1"/>
  <c r="BI13" i="1"/>
  <c r="AC13" i="1" s="1"/>
  <c r="BJ13" i="1"/>
  <c r="M17" i="1"/>
  <c r="Z17" i="1"/>
  <c r="AD17" i="1"/>
  <c r="AE17" i="1"/>
  <c r="AF17" i="1"/>
  <c r="AG17" i="1"/>
  <c r="AH17" i="1"/>
  <c r="AJ17" i="1"/>
  <c r="AK17" i="1"/>
  <c r="AL17" i="1"/>
  <c r="AO17" i="1"/>
  <c r="AP17" i="1"/>
  <c r="AX17" i="1" s="1"/>
  <c r="AW17" i="1"/>
  <c r="BD17" i="1"/>
  <c r="BF17" i="1"/>
  <c r="BH17" i="1"/>
  <c r="AB17" i="1" s="1"/>
  <c r="BJ17" i="1"/>
  <c r="M19" i="1"/>
  <c r="AL19" i="1" s="1"/>
  <c r="Z19" i="1"/>
  <c r="AD19" i="1"/>
  <c r="AE19" i="1"/>
  <c r="AF19" i="1"/>
  <c r="AG19" i="1"/>
  <c r="AH19" i="1"/>
  <c r="AJ19" i="1"/>
  <c r="AK19" i="1"/>
  <c r="AO19" i="1"/>
  <c r="AW19" i="1" s="1"/>
  <c r="AP19" i="1"/>
  <c r="AX19" i="1" s="1"/>
  <c r="BD19" i="1"/>
  <c r="BF19" i="1"/>
  <c r="BH19" i="1"/>
  <c r="AB19" i="1" s="1"/>
  <c r="BJ19" i="1"/>
  <c r="M21" i="1"/>
  <c r="Z21" i="1"/>
  <c r="AD21" i="1"/>
  <c r="AE21" i="1"/>
  <c r="AF21" i="1"/>
  <c r="AG21" i="1"/>
  <c r="AH21" i="1"/>
  <c r="AJ21" i="1"/>
  <c r="AK21" i="1"/>
  <c r="AL21" i="1"/>
  <c r="AO21" i="1"/>
  <c r="AP21" i="1"/>
  <c r="AX21" i="1" s="1"/>
  <c r="AW21" i="1"/>
  <c r="BD21" i="1"/>
  <c r="BF21" i="1"/>
  <c r="BH21" i="1"/>
  <c r="AB21" i="1" s="1"/>
  <c r="BJ21" i="1"/>
  <c r="M24" i="1"/>
  <c r="M23" i="1" s="1"/>
  <c r="G13" i="2" s="1"/>
  <c r="I13" i="2" s="1"/>
  <c r="Z24" i="1"/>
  <c r="AD24" i="1"/>
  <c r="AE24" i="1"/>
  <c r="AF24" i="1"/>
  <c r="AG24" i="1"/>
  <c r="AH24" i="1"/>
  <c r="AJ24" i="1"/>
  <c r="AS23" i="1" s="1"/>
  <c r="AK24" i="1"/>
  <c r="AT23" i="1" s="1"/>
  <c r="AL24" i="1"/>
  <c r="AU23" i="1" s="1"/>
  <c r="AO24" i="1"/>
  <c r="AP24" i="1"/>
  <c r="AW24" i="1"/>
  <c r="AX24" i="1"/>
  <c r="BD24" i="1"/>
  <c r="BF24" i="1"/>
  <c r="BH24" i="1"/>
  <c r="AB24" i="1" s="1"/>
  <c r="BI24" i="1"/>
  <c r="AC24" i="1" s="1"/>
  <c r="BJ24" i="1"/>
  <c r="M27" i="1"/>
  <c r="M26" i="1" s="1"/>
  <c r="G14" i="2" s="1"/>
  <c r="I14" i="2" s="1"/>
  <c r="Z27" i="1"/>
  <c r="AD27" i="1"/>
  <c r="AE27" i="1"/>
  <c r="AF27" i="1"/>
  <c r="AG27" i="1"/>
  <c r="AH27" i="1"/>
  <c r="AJ27" i="1"/>
  <c r="AS26" i="1" s="1"/>
  <c r="AK27" i="1"/>
  <c r="AT26" i="1" s="1"/>
  <c r="AL27" i="1"/>
  <c r="AU26" i="1" s="1"/>
  <c r="AO27" i="1"/>
  <c r="AW27" i="1" s="1"/>
  <c r="AV27" i="1" s="1"/>
  <c r="AP27" i="1"/>
  <c r="AX27" i="1"/>
  <c r="BD27" i="1"/>
  <c r="BF27" i="1"/>
  <c r="BI27" i="1"/>
  <c r="AC27" i="1" s="1"/>
  <c r="BJ27" i="1"/>
  <c r="M30" i="1"/>
  <c r="M29" i="1" s="1"/>
  <c r="G15" i="2" s="1"/>
  <c r="I15" i="2" s="1"/>
  <c r="Z30" i="1"/>
  <c r="AD30" i="1"/>
  <c r="AE30" i="1"/>
  <c r="AF30" i="1"/>
  <c r="AG30" i="1"/>
  <c r="AH30" i="1"/>
  <c r="AJ30" i="1"/>
  <c r="AS29" i="1" s="1"/>
  <c r="AK30" i="1"/>
  <c r="AT29" i="1" s="1"/>
  <c r="AL30" i="1"/>
  <c r="AU29" i="1" s="1"/>
  <c r="AO30" i="1"/>
  <c r="AW30" i="1" s="1"/>
  <c r="BC30" i="1" s="1"/>
  <c r="AP30" i="1"/>
  <c r="AX30" i="1" s="1"/>
  <c r="BD30" i="1"/>
  <c r="BF30" i="1"/>
  <c r="BJ30" i="1"/>
  <c r="M33" i="1"/>
  <c r="Z33" i="1"/>
  <c r="AD33" i="1"/>
  <c r="AE33" i="1"/>
  <c r="AF33" i="1"/>
  <c r="AG33" i="1"/>
  <c r="AH33" i="1"/>
  <c r="AJ33" i="1"/>
  <c r="AK33" i="1"/>
  <c r="AO33" i="1"/>
  <c r="AP33" i="1"/>
  <c r="AX33" i="1" s="1"/>
  <c r="AW33" i="1"/>
  <c r="AV33" i="1" s="1"/>
  <c r="BD33" i="1"/>
  <c r="BF33" i="1"/>
  <c r="BH33" i="1"/>
  <c r="AB33" i="1" s="1"/>
  <c r="BI33" i="1"/>
  <c r="AC33" i="1" s="1"/>
  <c r="BJ33" i="1"/>
  <c r="M36" i="1"/>
  <c r="Z36" i="1"/>
  <c r="AD36" i="1"/>
  <c r="AE36" i="1"/>
  <c r="AF36" i="1"/>
  <c r="AG36" i="1"/>
  <c r="AH36" i="1"/>
  <c r="AJ36" i="1"/>
  <c r="AK36" i="1"/>
  <c r="AL36" i="1"/>
  <c r="AO36" i="1"/>
  <c r="AW36" i="1" s="1"/>
  <c r="BC36" i="1" s="1"/>
  <c r="AP36" i="1"/>
  <c r="AX36" i="1"/>
  <c r="BD36" i="1"/>
  <c r="BF36" i="1"/>
  <c r="BI36" i="1"/>
  <c r="AC36" i="1" s="1"/>
  <c r="BJ36" i="1"/>
  <c r="M38" i="1"/>
  <c r="Z38" i="1"/>
  <c r="AD38" i="1"/>
  <c r="AE38" i="1"/>
  <c r="AF38" i="1"/>
  <c r="AG38" i="1"/>
  <c r="AH38" i="1"/>
  <c r="AJ38" i="1"/>
  <c r="AK38" i="1"/>
  <c r="AL38" i="1"/>
  <c r="AO38" i="1"/>
  <c r="AW38" i="1" s="1"/>
  <c r="AV38" i="1" s="1"/>
  <c r="AP38" i="1"/>
  <c r="AX38" i="1" s="1"/>
  <c r="BD38" i="1"/>
  <c r="BF38" i="1"/>
  <c r="BJ38" i="1"/>
  <c r="M41" i="1"/>
  <c r="AL41" i="1" s="1"/>
  <c r="Z41" i="1"/>
  <c r="AD41" i="1"/>
  <c r="AE41" i="1"/>
  <c r="AF41" i="1"/>
  <c r="AG41" i="1"/>
  <c r="AH41" i="1"/>
  <c r="AJ41" i="1"/>
  <c r="AK41" i="1"/>
  <c r="AO41" i="1"/>
  <c r="AP41" i="1"/>
  <c r="AX41" i="1" s="1"/>
  <c r="AW41" i="1"/>
  <c r="BD41" i="1"/>
  <c r="BF41" i="1"/>
  <c r="BH41" i="1"/>
  <c r="AB41" i="1" s="1"/>
  <c r="BJ41" i="1"/>
  <c r="M44" i="1"/>
  <c r="M43" i="1" s="1"/>
  <c r="G17" i="2" s="1"/>
  <c r="I17" i="2" s="1"/>
  <c r="Z44" i="1"/>
  <c r="AD44" i="1"/>
  <c r="AE44" i="1"/>
  <c r="AF44" i="1"/>
  <c r="AG44" i="1"/>
  <c r="AH44" i="1"/>
  <c r="AJ44" i="1"/>
  <c r="AS43" i="1" s="1"/>
  <c r="AK44" i="1"/>
  <c r="AT43" i="1" s="1"/>
  <c r="AL44" i="1"/>
  <c r="AU43" i="1" s="1"/>
  <c r="AO44" i="1"/>
  <c r="AW44" i="1" s="1"/>
  <c r="AP44" i="1"/>
  <c r="AX44" i="1"/>
  <c r="BD44" i="1"/>
  <c r="BF44" i="1"/>
  <c r="BH44" i="1"/>
  <c r="AB44" i="1" s="1"/>
  <c r="BI44" i="1"/>
  <c r="AC44" i="1" s="1"/>
  <c r="BJ44" i="1"/>
  <c r="M47" i="1"/>
  <c r="M46" i="1" s="1"/>
  <c r="G18" i="2" s="1"/>
  <c r="I18" i="2" s="1"/>
  <c r="Z47" i="1"/>
  <c r="AD47" i="1"/>
  <c r="AE47" i="1"/>
  <c r="AF47" i="1"/>
  <c r="AG47" i="1"/>
  <c r="AH47" i="1"/>
  <c r="AJ47" i="1"/>
  <c r="AS46" i="1" s="1"/>
  <c r="AK47" i="1"/>
  <c r="AT46" i="1" s="1"/>
  <c r="AL47" i="1"/>
  <c r="AU46" i="1" s="1"/>
  <c r="AO47" i="1"/>
  <c r="AW47" i="1" s="1"/>
  <c r="AP47" i="1"/>
  <c r="AX47" i="1" s="1"/>
  <c r="BD47" i="1"/>
  <c r="BF47" i="1"/>
  <c r="BH47" i="1"/>
  <c r="AB47" i="1" s="1"/>
  <c r="BJ47" i="1"/>
  <c r="M50" i="1"/>
  <c r="M49" i="1" s="1"/>
  <c r="G19" i="2" s="1"/>
  <c r="I19" i="2" s="1"/>
  <c r="Z50" i="1"/>
  <c r="AD50" i="1"/>
  <c r="AE50" i="1"/>
  <c r="AF50" i="1"/>
  <c r="AG50" i="1"/>
  <c r="AH50" i="1"/>
  <c r="AJ50" i="1"/>
  <c r="AS49" i="1" s="1"/>
  <c r="AK50" i="1"/>
  <c r="AT49" i="1" s="1"/>
  <c r="AL50" i="1"/>
  <c r="AU49" i="1" s="1"/>
  <c r="AO50" i="1"/>
  <c r="AP50" i="1"/>
  <c r="AX50" i="1" s="1"/>
  <c r="AW50" i="1"/>
  <c r="AV50" i="1" s="1"/>
  <c r="BD50" i="1"/>
  <c r="BF50" i="1"/>
  <c r="BH50" i="1"/>
  <c r="AB50" i="1" s="1"/>
  <c r="BI50" i="1"/>
  <c r="AC50" i="1" s="1"/>
  <c r="BJ50" i="1"/>
  <c r="M54" i="1"/>
  <c r="Z54" i="1"/>
  <c r="AD54" i="1"/>
  <c r="AE54" i="1"/>
  <c r="AF54" i="1"/>
  <c r="AG54" i="1"/>
  <c r="AH54" i="1"/>
  <c r="AJ54" i="1"/>
  <c r="AS53" i="1" s="1"/>
  <c r="AK54" i="1"/>
  <c r="AL54" i="1"/>
  <c r="AO54" i="1"/>
  <c r="AW54" i="1" s="1"/>
  <c r="AP54" i="1"/>
  <c r="AX54" i="1" s="1"/>
  <c r="BD54" i="1"/>
  <c r="BF54" i="1"/>
  <c r="BH54" i="1"/>
  <c r="AB54" i="1" s="1"/>
  <c r="BJ54" i="1"/>
  <c r="M56" i="1"/>
  <c r="Z56" i="1"/>
  <c r="AD56" i="1"/>
  <c r="AE56" i="1"/>
  <c r="AF56" i="1"/>
  <c r="AG56" i="1"/>
  <c r="AH56" i="1"/>
  <c r="AJ56" i="1"/>
  <c r="AK56" i="1"/>
  <c r="AL56" i="1"/>
  <c r="AO56" i="1"/>
  <c r="AP56" i="1"/>
  <c r="AW56" i="1"/>
  <c r="AX56" i="1"/>
  <c r="BD56" i="1"/>
  <c r="BF56" i="1"/>
  <c r="BH56" i="1"/>
  <c r="AB56" i="1" s="1"/>
  <c r="BI56" i="1"/>
  <c r="AC56" i="1" s="1"/>
  <c r="BJ56" i="1"/>
  <c r="M59" i="1"/>
  <c r="M58" i="1" s="1"/>
  <c r="G21" i="2" s="1"/>
  <c r="I21" i="2" s="1"/>
  <c r="Z59" i="1"/>
  <c r="AD59" i="1"/>
  <c r="AE59" i="1"/>
  <c r="AF59" i="1"/>
  <c r="AG59" i="1"/>
  <c r="AH59" i="1"/>
  <c r="AJ59" i="1"/>
  <c r="AS58" i="1" s="1"/>
  <c r="AK59" i="1"/>
  <c r="AT58" i="1" s="1"/>
  <c r="AL59" i="1"/>
  <c r="AU58" i="1" s="1"/>
  <c r="AO59" i="1"/>
  <c r="AW59" i="1" s="1"/>
  <c r="BC59" i="1" s="1"/>
  <c r="AP59" i="1"/>
  <c r="AX59" i="1"/>
  <c r="BD59" i="1"/>
  <c r="BF59" i="1"/>
  <c r="BI59" i="1"/>
  <c r="AC59" i="1" s="1"/>
  <c r="BJ59" i="1"/>
  <c r="M62" i="1"/>
  <c r="Z62" i="1"/>
  <c r="AD62" i="1"/>
  <c r="AE62" i="1"/>
  <c r="AF62" i="1"/>
  <c r="AG62" i="1"/>
  <c r="AH62" i="1"/>
  <c r="AJ62" i="1"/>
  <c r="AK62" i="1"/>
  <c r="AL62" i="1"/>
  <c r="AO62" i="1"/>
  <c r="AW62" i="1" s="1"/>
  <c r="BC62" i="1" s="1"/>
  <c r="AP62" i="1"/>
  <c r="AX62" i="1" s="1"/>
  <c r="BD62" i="1"/>
  <c r="BF62" i="1"/>
  <c r="BJ62" i="1"/>
  <c r="M64" i="1"/>
  <c r="AL64" i="1" s="1"/>
  <c r="Z64" i="1"/>
  <c r="AD64" i="1"/>
  <c r="AE64" i="1"/>
  <c r="AF64" i="1"/>
  <c r="AG64" i="1"/>
  <c r="AH64" i="1"/>
  <c r="AJ64" i="1"/>
  <c r="AK64" i="1"/>
  <c r="AO64" i="1"/>
  <c r="AP64" i="1"/>
  <c r="AX64" i="1" s="1"/>
  <c r="AW64" i="1"/>
  <c r="BD64" i="1"/>
  <c r="BF64" i="1"/>
  <c r="BH64" i="1"/>
  <c r="AB64" i="1" s="1"/>
  <c r="BJ64" i="1"/>
  <c r="M67" i="1"/>
  <c r="Z67" i="1"/>
  <c r="AD67" i="1"/>
  <c r="AE67" i="1"/>
  <c r="AF67" i="1"/>
  <c r="AG67" i="1"/>
  <c r="AH67" i="1"/>
  <c r="AJ67" i="1"/>
  <c r="AK67" i="1"/>
  <c r="AL67" i="1"/>
  <c r="AO67" i="1"/>
  <c r="AP67" i="1"/>
  <c r="AW67" i="1"/>
  <c r="AX67" i="1"/>
  <c r="BD67" i="1"/>
  <c r="BF67" i="1"/>
  <c r="BH67" i="1"/>
  <c r="AB67" i="1" s="1"/>
  <c r="BI67" i="1"/>
  <c r="AC67" i="1" s="1"/>
  <c r="BJ67" i="1"/>
  <c r="M70" i="1"/>
  <c r="Z70" i="1"/>
  <c r="AD70" i="1"/>
  <c r="AE70" i="1"/>
  <c r="AF70" i="1"/>
  <c r="AG70" i="1"/>
  <c r="AH70" i="1"/>
  <c r="AJ70" i="1"/>
  <c r="AK70" i="1"/>
  <c r="AL70" i="1"/>
  <c r="AO70" i="1"/>
  <c r="AW70" i="1" s="1"/>
  <c r="BC70" i="1" s="1"/>
  <c r="AP70" i="1"/>
  <c r="AX70" i="1"/>
  <c r="BD70" i="1"/>
  <c r="BF70" i="1"/>
  <c r="BI70" i="1"/>
  <c r="AC70" i="1" s="1"/>
  <c r="BJ70" i="1"/>
  <c r="M72" i="1"/>
  <c r="Z72" i="1"/>
  <c r="AD72" i="1"/>
  <c r="AE72" i="1"/>
  <c r="AF72" i="1"/>
  <c r="AG72" i="1"/>
  <c r="AH72" i="1"/>
  <c r="AJ72" i="1"/>
  <c r="AK72" i="1"/>
  <c r="AL72" i="1"/>
  <c r="AO72" i="1"/>
  <c r="AW72" i="1" s="1"/>
  <c r="AP72" i="1"/>
  <c r="AX72" i="1" s="1"/>
  <c r="BD72" i="1"/>
  <c r="BF72" i="1"/>
  <c r="BH72" i="1"/>
  <c r="AB72" i="1" s="1"/>
  <c r="BJ72" i="1"/>
  <c r="M75" i="1"/>
  <c r="Z75" i="1"/>
  <c r="AD75" i="1"/>
  <c r="AE75" i="1"/>
  <c r="AF75" i="1"/>
  <c r="AG75" i="1"/>
  <c r="AH75" i="1"/>
  <c r="AJ75" i="1"/>
  <c r="AK75" i="1"/>
  <c r="AL75" i="1"/>
  <c r="AO75" i="1"/>
  <c r="AP75" i="1"/>
  <c r="AW75" i="1"/>
  <c r="AX75" i="1"/>
  <c r="BD75" i="1"/>
  <c r="BF75" i="1"/>
  <c r="BH75" i="1"/>
  <c r="AB75" i="1" s="1"/>
  <c r="BI75" i="1"/>
  <c r="AC75" i="1" s="1"/>
  <c r="BJ75" i="1"/>
  <c r="M78" i="1"/>
  <c r="Z78" i="1"/>
  <c r="AD78" i="1"/>
  <c r="AE78" i="1"/>
  <c r="AF78" i="1"/>
  <c r="AG78" i="1"/>
  <c r="AH78" i="1"/>
  <c r="AJ78" i="1"/>
  <c r="AK78" i="1"/>
  <c r="AL78" i="1"/>
  <c r="AO78" i="1"/>
  <c r="BH78" i="1" s="1"/>
  <c r="AB78" i="1" s="1"/>
  <c r="AP78" i="1"/>
  <c r="AX78" i="1" s="1"/>
  <c r="BD78" i="1"/>
  <c r="BF78" i="1"/>
  <c r="BI78" i="1"/>
  <c r="AC78" i="1" s="1"/>
  <c r="BJ78" i="1"/>
  <c r="M81" i="1"/>
  <c r="AL81" i="1" s="1"/>
  <c r="Z81" i="1"/>
  <c r="AD81" i="1"/>
  <c r="AE81" i="1"/>
  <c r="AF81" i="1"/>
  <c r="AG81" i="1"/>
  <c r="AH81" i="1"/>
  <c r="AJ81" i="1"/>
  <c r="AK81" i="1"/>
  <c r="AO81" i="1"/>
  <c r="AW81" i="1" s="1"/>
  <c r="AP81" i="1"/>
  <c r="AX81" i="1"/>
  <c r="BD81" i="1"/>
  <c r="BF81" i="1"/>
  <c r="BI81" i="1"/>
  <c r="AC81" i="1" s="1"/>
  <c r="BJ81" i="1"/>
  <c r="M83" i="1"/>
  <c r="Z83" i="1"/>
  <c r="AD83" i="1"/>
  <c r="AE83" i="1"/>
  <c r="AF83" i="1"/>
  <c r="AG83" i="1"/>
  <c r="AH83" i="1"/>
  <c r="AJ83" i="1"/>
  <c r="AK83" i="1"/>
  <c r="AL83" i="1"/>
  <c r="AO83" i="1"/>
  <c r="AW83" i="1" s="1"/>
  <c r="AP83" i="1"/>
  <c r="AX83" i="1" s="1"/>
  <c r="BD83" i="1"/>
  <c r="BF83" i="1"/>
  <c r="BH83" i="1"/>
  <c r="AB83" i="1" s="1"/>
  <c r="BJ83" i="1"/>
  <c r="M86" i="1"/>
  <c r="AL86" i="1" s="1"/>
  <c r="AB86" i="1"/>
  <c r="AC86" i="1"/>
  <c r="AD86" i="1"/>
  <c r="AE86" i="1"/>
  <c r="AF86" i="1"/>
  <c r="AG86" i="1"/>
  <c r="AH86" i="1"/>
  <c r="AJ86" i="1"/>
  <c r="AK86" i="1"/>
  <c r="AO86" i="1"/>
  <c r="AW86" i="1" s="1"/>
  <c r="AP86" i="1"/>
  <c r="AX86" i="1"/>
  <c r="BD86" i="1"/>
  <c r="BF86" i="1"/>
  <c r="BH86" i="1"/>
  <c r="BI86" i="1"/>
  <c r="BJ86" i="1"/>
  <c r="Z86" i="1" s="1"/>
  <c r="C2" i="2"/>
  <c r="G2" i="2"/>
  <c r="C4" i="2"/>
  <c r="G4" i="2"/>
  <c r="C6" i="2"/>
  <c r="G6" i="2"/>
  <c r="C8" i="2"/>
  <c r="G8" i="2"/>
  <c r="AV64" i="1" l="1"/>
  <c r="AV54" i="1"/>
  <c r="BC47" i="1"/>
  <c r="BC41" i="1"/>
  <c r="AT32" i="1"/>
  <c r="M32" i="1"/>
  <c r="G16" i="2" s="1"/>
  <c r="I16" i="2" s="1"/>
  <c r="AS16" i="1"/>
  <c r="M16" i="1"/>
  <c r="G12" i="2" s="1"/>
  <c r="I12" i="2" s="1"/>
  <c r="AV75" i="1"/>
  <c r="BC67" i="1"/>
  <c r="BC56" i="1"/>
  <c r="BC33" i="1"/>
  <c r="AS32" i="1"/>
  <c r="BC24" i="1"/>
  <c r="BI19" i="1"/>
  <c r="AC19" i="1" s="1"/>
  <c r="AL13" i="1"/>
  <c r="AU12" i="1" s="1"/>
  <c r="BC81" i="1"/>
  <c r="AW78" i="1"/>
  <c r="BC78" i="1" s="1"/>
  <c r="BH70" i="1"/>
  <c r="AB70" i="1" s="1"/>
  <c r="BI62" i="1"/>
  <c r="AC62" i="1" s="1"/>
  <c r="BH59" i="1"/>
  <c r="AB59" i="1" s="1"/>
  <c r="AU53" i="1"/>
  <c r="BI38" i="1"/>
  <c r="AC38" i="1" s="1"/>
  <c r="BH36" i="1"/>
  <c r="AB36" i="1" s="1"/>
  <c r="BI30" i="1"/>
  <c r="AC30" i="1" s="1"/>
  <c r="BH27" i="1"/>
  <c r="AB27" i="1" s="1"/>
  <c r="BI17" i="1"/>
  <c r="AC17" i="1" s="1"/>
  <c r="C18" i="3"/>
  <c r="BI83" i="1"/>
  <c r="AC83" i="1" s="1"/>
  <c r="BI72" i="1"/>
  <c r="AC72" i="1" s="1"/>
  <c r="BI64" i="1"/>
  <c r="AC64" i="1" s="1"/>
  <c r="BH62" i="1"/>
  <c r="AB62" i="1" s="1"/>
  <c r="M61" i="1"/>
  <c r="G22" i="2" s="1"/>
  <c r="I22" i="2" s="1"/>
  <c r="BI54" i="1"/>
  <c r="AC54" i="1" s="1"/>
  <c r="AT53" i="1"/>
  <c r="M53" i="1"/>
  <c r="G20" i="2" s="1"/>
  <c r="I20" i="2" s="1"/>
  <c r="BI47" i="1"/>
  <c r="AC47" i="1" s="1"/>
  <c r="BI41" i="1"/>
  <c r="AC41" i="1" s="1"/>
  <c r="BH38" i="1"/>
  <c r="AB38" i="1" s="1"/>
  <c r="AL33" i="1"/>
  <c r="AU32" i="1" s="1"/>
  <c r="BH30" i="1"/>
  <c r="AB30" i="1" s="1"/>
  <c r="BI21" i="1"/>
  <c r="AC21" i="1" s="1"/>
  <c r="AV17" i="1"/>
  <c r="AT16" i="1"/>
  <c r="AV13" i="1"/>
  <c r="C15" i="3"/>
  <c r="BC86" i="1"/>
  <c r="AV86" i="1"/>
  <c r="BC21" i="1"/>
  <c r="AV21" i="1"/>
  <c r="AU16" i="1"/>
  <c r="BC83" i="1"/>
  <c r="BC72" i="1"/>
  <c r="G23" i="2"/>
  <c r="BC54" i="1"/>
  <c r="AV47" i="1"/>
  <c r="BC44" i="1"/>
  <c r="AV44" i="1"/>
  <c r="BC19" i="1"/>
  <c r="AV19" i="1"/>
  <c r="C20" i="3"/>
  <c r="C16" i="3"/>
  <c r="BC75" i="1"/>
  <c r="AV67" i="1"/>
  <c r="BC64" i="1"/>
  <c r="BC50" i="1"/>
  <c r="AV41" i="1"/>
  <c r="BC38" i="1"/>
  <c r="AV30" i="1"/>
  <c r="BC27" i="1"/>
  <c r="BC17" i="1"/>
  <c r="AV83" i="1"/>
  <c r="C29" i="3"/>
  <c r="F29" i="3" s="1"/>
  <c r="C19" i="3"/>
  <c r="AV70" i="1"/>
  <c r="AV56" i="1"/>
  <c r="C28" i="3"/>
  <c r="F28" i="3" s="1"/>
  <c r="BH81" i="1"/>
  <c r="AB81" i="1" s="1"/>
  <c r="AT61" i="1"/>
  <c r="C21" i="3"/>
  <c r="AV72" i="1"/>
  <c r="AV62" i="1"/>
  <c r="AV59" i="1"/>
  <c r="AV36" i="1"/>
  <c r="AV24" i="1"/>
  <c r="AS61" i="1"/>
  <c r="C17" i="3"/>
  <c r="AV81" i="1"/>
  <c r="AU61" i="1"/>
  <c r="C27" i="3"/>
  <c r="M87" i="1"/>
  <c r="I28" i="3" l="1"/>
  <c r="I29" i="3" s="1"/>
  <c r="C14" i="3"/>
  <c r="C22" i="3" s="1"/>
  <c r="AV78" i="1"/>
</calcChain>
</file>

<file path=xl/sharedStrings.xml><?xml version="1.0" encoding="utf-8"?>
<sst xmlns="http://schemas.openxmlformats.org/spreadsheetml/2006/main" count="536" uniqueCount="239">
  <si>
    <t>Slepý 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</si>
  <si>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</si>
  <si>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</si>
  <si>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</si>
  <si>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</si>
  <si>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</si>
  <si>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</si>
  <si>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</si>
  <si>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</si>
  <si>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</si>
  <si>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</si>
  <si>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</si>
  <si>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</si>
  <si>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</si>
  <si>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</si>
  <si>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</si>
  <si>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</si>
  <si>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</si>
  <si>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</si>
  <si>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</si>
  <si>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</si>
  <si>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</si>
  <si>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</si>
  <si>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</si>
  <si>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</si>
  <si>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</si>
  <si>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</si>
  <si>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</si>
  <si>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</si>
  <si>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</si>
  <si>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</si>
  <si>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</si>
  <si>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</si>
  <si>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</si>
  <si>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</si>
  <si>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Poznámka:</t>
  </si>
  <si>
    <t>Kód</t>
  </si>
  <si>
    <t>0</t>
  </si>
  <si>
    <t>080100101</t>
  </si>
  <si>
    <t>Varianta:</t>
  </si>
  <si>
    <t>112101121R00</t>
  </si>
  <si>
    <t>112100101RA0</t>
  </si>
  <si>
    <t>162201499R00</t>
  </si>
  <si>
    <t>122201101R00</t>
  </si>
  <si>
    <t>162703111R00</t>
  </si>
  <si>
    <t>171201201R00</t>
  </si>
  <si>
    <t>180400020RA0</t>
  </si>
  <si>
    <t>181101102R00</t>
  </si>
  <si>
    <t>182001132R00</t>
  </si>
  <si>
    <t>182301121R00</t>
  </si>
  <si>
    <t>199000002R00</t>
  </si>
  <si>
    <t>31</t>
  </si>
  <si>
    <t>318110011RT9</t>
  </si>
  <si>
    <t>56</t>
  </si>
  <si>
    <t>564861111RT2</t>
  </si>
  <si>
    <t>59</t>
  </si>
  <si>
    <t>59245110</t>
  </si>
  <si>
    <t>91</t>
  </si>
  <si>
    <t>93</t>
  </si>
  <si>
    <t>939910101R00</t>
  </si>
  <si>
    <t>939910102R00</t>
  </si>
  <si>
    <t>939910103R00</t>
  </si>
  <si>
    <t>939910104R00</t>
  </si>
  <si>
    <t>900100001RA0</t>
  </si>
  <si>
    <t>900100002RA0</t>
  </si>
  <si>
    <t>900100003RA0</t>
  </si>
  <si>
    <t>900100005RA0</t>
  </si>
  <si>
    <t>976019091R00</t>
  </si>
  <si>
    <t>998223011R00</t>
  </si>
  <si>
    <t>Výměna oplocení a zhotovení zpevněných ploch na hřbitově v Lupěném</t>
  </si>
  <si>
    <t>Lupěné</t>
  </si>
  <si>
    <t>Zkrácený popis / Varianta</t>
  </si>
  <si>
    <t>Rozměry</t>
  </si>
  <si>
    <t>Všeobecné konstrukce a práce</t>
  </si>
  <si>
    <t>Zařízení staveniště</t>
  </si>
  <si>
    <t>vč. dopravního značení</t>
  </si>
  <si>
    <t>Přípravné a přidružené práce</t>
  </si>
  <si>
    <t>Kácení stromů jehličnatých o průměru kmene 10-30cm</t>
  </si>
  <si>
    <t>Odstranění pařezů 20-30 cm,odklizení,úprava terénu</t>
  </si>
  <si>
    <t>Odvětvení, zkrácení kmene, přemístění dřevní hmoty do 100 m</t>
  </si>
  <si>
    <t>Odkopávky a prokopávky</t>
  </si>
  <si>
    <t>Odkopávky nezapažené v hor. 3 do 100 m3</t>
  </si>
  <si>
    <t>62*0,3</t>
  </si>
  <si>
    <t>Přemístění výkopku</t>
  </si>
  <si>
    <t>Vodorovné přemíst.výkopku z rýh pod.stěn do 6000 m</t>
  </si>
  <si>
    <t>18,6-65,84*0,1</t>
  </si>
  <si>
    <t>Konstrukce ze zemin</t>
  </si>
  <si>
    <t>Uložení sypaniny na skl.-sypanina na výšku přes 2m</t>
  </si>
  <si>
    <t>Povrchové úpravy terénu</t>
  </si>
  <si>
    <t>Založení trávníku parkového, rovina, dodání osiva</t>
  </si>
  <si>
    <t>(2,0*2+1,6+1,3+12,62*2+1,2*2+3,4*2+1,2*2+5,5*2+2,0+4,0+1,3+1,8+2,0)*1,0</t>
  </si>
  <si>
    <t>70</t>
  </si>
  <si>
    <t>Úprava pláně v zářezech v hor. 1-4, se zhutněním</t>
  </si>
  <si>
    <t>62</t>
  </si>
  <si>
    <t>Plošná úprava terénu, nerovnosti do 20 cm svah 1:2</t>
  </si>
  <si>
    <t>úprava terénu před hřbitovem, srovnání svahu</t>
  </si>
  <si>
    <t>Rozprostření ornice, svah, tl. do 10 cm, do 500 m2</t>
  </si>
  <si>
    <t>(2*2+1,6+1,3+12,62*2+1,2*2+3,4*2+1,2*2+5,5*2+2+4+1,3+1,8+2)*1</t>
  </si>
  <si>
    <t>Hloubení pro podzemní stěny, ražení a hloubení důlní</t>
  </si>
  <si>
    <t>Poplatek za skládku horniny 1- 4</t>
  </si>
  <si>
    <t>Zdi podpěrné a volné</t>
  </si>
  <si>
    <t>Osazení beton. podhrabové desky</t>
  </si>
  <si>
    <t>Podkladní vrstvy komunikací, letišť a ploch</t>
  </si>
  <si>
    <t>Podklad ze štěrkodrti po zhutnění tloušťky 20 cm</t>
  </si>
  <si>
    <t>štěrkodrť frakce 0-32 mm</t>
  </si>
  <si>
    <t>Kryty pozemních komunikací, letišť a ploch dlážděných (předlažby)</t>
  </si>
  <si>
    <t>Doplňující konstrukce a práce na pozemních komunikacích a zpevněných plochách</t>
  </si>
  <si>
    <t>Různé dokončovací konstrukce a práce inženýrských staveb</t>
  </si>
  <si>
    <t>Oprava schodku u pohřební síně</t>
  </si>
  <si>
    <t>Dodávka a montáž lavičky</t>
  </si>
  <si>
    <t xml:space="preserve"> železná konstrukce, dřevěné latě, opěradlo, délka lavičky 1,6 m, osazená do betonových patek, včetně provedení betonových patek</t>
  </si>
  <si>
    <t>Dodávka a montáž přístřešku na popelnice</t>
  </si>
  <si>
    <t>dřevěná konstrukce s nátěrěm o půdorysu 1x2 m a výšky 2 m,  pultová střešní konstrukce s plechovou krytinou, kotven do betonových patek pod sloupky, včetně provedení betonových patek</t>
  </si>
  <si>
    <t>Otryskání, pozinkování a nátěr stávající brány</t>
  </si>
  <si>
    <t>Betonová patka pro osazení ocelového sloupku, vč. hloubení</t>
  </si>
  <si>
    <t>Hloubení šachet pro osazení sloupků, s naložením na dopravní prostředek a odvozem výkopku do 20 m, se složením, bez rozhrnutí, v hornině 3, se zabetonováním do 0,05 m3 betonem C 25/30</t>
  </si>
  <si>
    <t>Osazení ocelových trubkových sloupků</t>
  </si>
  <si>
    <t>žárově zinkováno, nátěr černou barvou</t>
  </si>
  <si>
    <t>Dodávka a osazení kovaných dílců</t>
  </si>
  <si>
    <t>Demontáž stávajícího oplocení</t>
  </si>
  <si>
    <t>vč, vybourání patek, podhrabových desek, odvozu, likvidace</t>
  </si>
  <si>
    <t>Přesun hmot, pozemní komunikace, kryt dlážděný</t>
  </si>
  <si>
    <t>Doba výstavby:</t>
  </si>
  <si>
    <t>Začátek výstavby:</t>
  </si>
  <si>
    <t>Konec výstavby:</t>
  </si>
  <si>
    <t>Zpracováno dne:</t>
  </si>
  <si>
    <t>13.01.2022</t>
  </si>
  <si>
    <t>Objednatel:</t>
  </si>
  <si>
    <t>Projektant:</t>
  </si>
  <si>
    <t>Zhotovitel:</t>
  </si>
  <si>
    <t>Zpracoval:</t>
  </si>
  <si>
    <t> </t>
  </si>
  <si>
    <t>Ing. Pavla Badalová</t>
  </si>
  <si>
    <t>túje</t>
  </si>
  <si>
    <t>výkop-zemina pro zpětné použití</t>
  </si>
  <si>
    <t>kolem obrubníků</t>
  </si>
  <si>
    <t>před hřbitovem, po stržení svahu, srovnání terénu</t>
  </si>
  <si>
    <t>MJ</t>
  </si>
  <si>
    <t>soubor</t>
  </si>
  <si>
    <t>kus</t>
  </si>
  <si>
    <t>kpl</t>
  </si>
  <si>
    <t>m3</t>
  </si>
  <si>
    <t>m2</t>
  </si>
  <si>
    <t>m</t>
  </si>
  <si>
    <t>ks</t>
  </si>
  <si>
    <t>t</t>
  </si>
  <si>
    <t>Množství</t>
  </si>
  <si>
    <t>Cena/MJ</t>
  </si>
  <si>
    <t>(Kč)</t>
  </si>
  <si>
    <t>Náklady 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</si>
  <si>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</si>
  <si>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</si>
  <si>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</si>
  <si>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</si>
  <si>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</si>
  <si>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</si>
  <si>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</si>
  <si>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</si>
  <si>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</si>
  <si>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</si>
  <si>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0_</t>
  </si>
  <si>
    <t>11_</t>
  </si>
  <si>
    <t>12_</t>
  </si>
  <si>
    <t>16_</t>
  </si>
  <si>
    <t>17_</t>
  </si>
  <si>
    <t>18_</t>
  </si>
  <si>
    <t>19_</t>
  </si>
  <si>
    <t>31_</t>
  </si>
  <si>
    <t>56_</t>
  </si>
  <si>
    <t>59_</t>
  </si>
  <si>
    <t>91_</t>
  </si>
  <si>
    <t>93_</t>
  </si>
  <si>
    <t>1_</t>
  </si>
  <si>
    <t>3_</t>
  </si>
  <si>
    <t>5_</t>
  </si>
  <si>
    <t>9_</t>
  </si>
  <si>
    <t>_</t>
  </si>
  <si>
    <t>MAT</t>
  </si>
  <si>
    <t>WORK</t>
  </si>
  <si>
    <t>CELK</t>
  </si>
  <si>
    <t>ISWORK</t>
  </si>
  <si>
    <t>P</t>
  </si>
  <si>
    <t>M</t>
  </si>
  <si>
    <t>GROUPCODE</t>
  </si>
  <si>
    <t>Slepý stavební rozpočet - rekapitulace</t>
  </si>
  <si>
    <t>Objekt</t>
  </si>
  <si>
    <t>Zkrácený popis</t>
  </si>
  <si>
    <t>Celkem:</t>
  </si>
  <si>
    <t>Náklady (Kč) - celkem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</si>
  <si>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</si>
  <si>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</si>
  <si>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</si>
  <si>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</si>
  <si>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</si>
  <si>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</si>
  <si>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</si>
  <si>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</si>
  <si>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</si>
  <si>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</si>
  <si>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</si>
  <si>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</si>
  <si>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</si>
  <si>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</si>
  <si>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</si>
  <si>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</si>
  <si>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Montáž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</si>
  <si>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</si>
  <si>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</si>
  <si>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</si>
  <si>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</si>
  <si>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</si>
  <si>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</si>
  <si>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</si>
  <si>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</si>
  <si>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</si>
  <si>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</si>
  <si>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</si>
  <si>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</si>
  <si>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</si>
  <si>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</si>
  <si>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</si>
  <si>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</si>
  <si>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</si>
  <si>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</si>
  <si>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</si>
  <si>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</si>
  <si>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</si>
  <si>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</si>
  <si>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</si>
  <si>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</si>
  <si>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</si>
  <si>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</si>
  <si>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</si>
  <si>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</si>
  <si>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Osazení podhrabových desek</t>
  </si>
  <si>
    <t>917931122RT2</t>
  </si>
  <si>
    <t>Osazení žulového krajníku vč. betonového lože</t>
  </si>
  <si>
    <t>Kostka dlažební drobná 8/10 tř. 1  1t = 5 m2</t>
  </si>
  <si>
    <t>krajník 13*20/30-80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</si>
</sst>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0"/>
      <name val="Arial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10"/>
      <color indexed="5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1" fillId="0" borderId="0" xfId="0" applyFont="1" applyAlignment="1">
      <alignment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1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4" fillId="2" borderId="13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vertical="center"/>
    </xf>
    <xf numFmtId="0" fontId="1" fillId="0" borderId="21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4" fontId="8" fillId="2" borderId="14" xfId="0" applyNumberFormat="1" applyFont="1" applyFill="1" applyBorder="1" applyAlignment="1" applyProtection="1">
      <alignment horizontal="right"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4" fontId="8" fillId="2" borderId="18" xfId="0" applyNumberFormat="1" applyFont="1" applyFill="1" applyBorder="1" applyAlignment="1" applyProtection="1">
      <alignment horizontal="right" vertical="center"/>
    </xf>
    <xf numFmtId="4" fontId="6" fillId="0" borderId="18" xfId="0" applyNumberFormat="1" applyFont="1" applyFill="1" applyBorder="1" applyAlignment="1" applyProtection="1">
      <alignment horizontal="right" vertical="center"/>
    </xf>
    <xf numFmtId="4" fontId="5" fillId="0" borderId="22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49" fontId="3" fillId="0" borderId="25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17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5" xfId="0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14" fillId="3" borderId="27" xfId="0" applyNumberFormat="1" applyFont="1" applyFill="1" applyBorder="1" applyAlignment="1" applyProtection="1">
      <alignment horizontal="center" vertical="center"/>
    </xf>
    <xf numFmtId="49" fontId="15" fillId="0" borderId="28" xfId="0" applyNumberFormat="1" applyFont="1" applyFill="1" applyBorder="1" applyAlignment="1" applyProtection="1">
      <alignment horizontal="left" vertical="center"/>
    </xf>
    <xf numFmtId="49" fontId="15" fillId="0" borderId="29" xfId="0" applyNumberFormat="1" applyFont="1" applyFill="1" applyBorder="1" applyAlignment="1" applyProtection="1">
      <alignment horizontal="left" vertical="center"/>
    </xf>
    <xf numFmtId="0" fontId="1" fillId="0" borderId="31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27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4" fontId="16" fillId="0" borderId="27" xfId="0" applyNumberFormat="1" applyFont="1" applyFill="1" applyBorder="1" applyAlignment="1" applyProtection="1">
      <alignment horizontal="right" vertical="center"/>
    </xf>
    <xf numFmtId="49" fontId="16" fillId="0" borderId="27" xfId="0" applyNumberFormat="1" applyFont="1" applyFill="1" applyBorder="1" applyAlignment="1" applyProtection="1">
      <alignment horizontal="right" vertical="center"/>
    </xf>
    <xf numFmtId="4" fontId="16" fillId="0" borderId="38" xfId="0" applyNumberFormat="1" applyFont="1" applyFill="1" applyBorder="1" applyAlignment="1" applyProtection="1">
      <alignment horizontal="right" vertical="center"/>
    </xf>
    <xf numFmtId="0" fontId="1" fillId="0" borderId="14" xfId="0" applyNumberFormat="1" applyFont="1" applyFill="1" applyBorder="1" applyAlignment="1" applyProtection="1">
      <alignment vertical="center"/>
    </xf>
    <xf numFmtId="0" fontId="1" fillId="0" borderId="30" xfId="0" applyNumberFormat="1" applyFont="1" applyFill="1" applyBorder="1" applyAlignment="1" applyProtection="1">
      <alignment vertical="center"/>
    </xf>
    <xf numFmtId="4" fontId="15" fillId="3" borderId="34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18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0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" fillId="0" borderId="18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49" fontId="1" fillId="0" borderId="17" xfId="0" applyNumberFormat="1" applyFont="1" applyFill="1" applyBorder="1" applyAlignment="1" applyProtection="1">
      <alignment horizontal="left" vertical="center"/>
    </xf>
    <xf numFmtId="49" fontId="1" fillId="0" borderId="18" xfId="0" applyNumberFormat="1" applyFont="1" applyFill="1" applyBorder="1" applyAlignment="1" applyProtection="1">
      <alignment horizontal="left" vertical="center"/>
    </xf>
    <xf numFmtId="0" fontId="1" fillId="0" borderId="22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49" fontId="13" fillId="0" borderId="26" xfId="0" applyNumberFormat="1" applyFont="1" applyFill="1" applyBorder="1" applyAlignment="1" applyProtection="1">
      <alignment horizontal="center" vertic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left" vertical="center"/>
    </xf>
    <xf numFmtId="0" fontId="17" fillId="0" borderId="34" xfId="0" applyNumberFormat="1" applyFont="1" applyFill="1" applyBorder="1" applyAlignment="1" applyProtection="1">
      <alignment horizontal="left" vertical="center"/>
    </xf>
    <xf numFmtId="49" fontId="16" fillId="0" borderId="30" xfId="0" applyNumberFormat="1" applyFont="1" applyFill="1" applyBorder="1" applyAlignment="1" applyProtection="1">
      <alignment horizontal="left" vertical="center"/>
    </xf>
    <xf numFmtId="0" fontId="16" fillId="0" borderId="34" xfId="0" applyNumberFormat="1" applyFont="1" applyFill="1" applyBorder="1" applyAlignment="1" applyProtection="1">
      <alignment horizontal="left" vertical="center"/>
    </xf>
    <xf numFmtId="49" fontId="15" fillId="0" borderId="30" xfId="0" applyNumberFormat="1" applyFont="1" applyFill="1" applyBorder="1" applyAlignment="1" applyProtection="1">
      <alignment horizontal="left" vertical="center"/>
    </xf>
    <xf numFmtId="0" fontId="15" fillId="0" borderId="34" xfId="0" applyNumberFormat="1" applyFont="1" applyFill="1" applyBorder="1" applyAlignment="1" applyProtection="1">
      <alignment horizontal="left" vertical="center"/>
    </xf>
    <xf numFmtId="49" fontId="15" fillId="3" borderId="30" xfId="0" applyNumberFormat="1" applyFont="1" applyFill="1" applyBorder="1" applyAlignment="1" applyProtection="1">
      <alignment horizontal="left" vertical="center"/>
    </xf>
    <xf numFmtId="0" fontId="15" fillId="3" borderId="26" xfId="0" applyNumberFormat="1" applyFont="1" applyFill="1" applyBorder="1" applyAlignment="1" applyProtection="1">
      <alignment horizontal="left" vertical="center"/>
    </xf>
    <xf numFmtId="49" fontId="16" fillId="0" borderId="32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5" xfId="0" applyNumberFormat="1" applyFont="1" applyFill="1" applyBorder="1" applyAlignment="1" applyProtection="1">
      <alignment horizontal="left" vertical="center"/>
    </xf>
    <xf numFmtId="49" fontId="16" fillId="0" borderId="21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6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37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8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8000"/>
      <rgbColor rgb="00000000"/>
      <rgbColor rgb="000000FF"/>
      <rgbColor rgb="008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657225</xdr:colOff>
      <xdr:row>0</xdr:row>
      <xdr:rowOff>885825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185B3ED-17EE-4091-B166-52577A03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885825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472BC540-3647-4CCD-94BC-1C3F21D8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CA551095-2002-403E-AAB6-80A9C9C1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89"/>
  <sheetViews>
    <sheetView tabSelected="1" workbookViewId="0">
      <pane ySplit="11" topLeftCell="A62" activePane="bottomLeft" state="frozenSplit"/>
      <selection pane="bottomLeft" activeCell="A88" sqref="A88"/>
    </sheetView>
  </sheetViews>
  <sheetFormatPr defaultColWidth="11.5703125" defaultRowHeight="12.75" x14ac:dyDescent="0.2"/>
  <cols>
    <col min="1" max="1" width="3.7109375" customWidth="1"/>
    <col min="2" max="2" width="14.28515625" customWidth="1"/>
    <col min="3" max="3" width="65.28515625" customWidth="1"/>
    <col min="4" max="4" width="41" customWidth="1"/>
    <col min="10" max="10" width="6.42578125" customWidth="1"/>
    <col min="11" max="11" width="12.85546875" customWidth="1"/>
    <col min="12" max="12" width="12" customWidth="1"/>
    <col min="13" max="13" width="14.28515625" customWidth="1"/>
    <col min="25" max="64" width="12.140625" hidden="1" customWidth="1"/>
  </cols>
  <sheetData>
    <row r="1" spans="1:64" ht="72.95" customHeight="1" x14ac:dyDescent="0.3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64" x14ac:dyDescent="0.2">
      <c r="A2" s="85" t="s">
        <v>1</v>
      </c>
      <c r="B2" s="86"/>
      <c r="C2" s="88" t="s">
        <v>69</v>
      </c>
      <c r="D2" s="90" t="s">
        <v>122</v>
      </c>
      <c r="E2" s="90" t="s">
        <v>6</v>
      </c>
      <c r="F2" s="91" t="s">
        <v>127</v>
      </c>
      <c r="G2" s="90" t="s">
        <v>131</v>
      </c>
      <c r="H2" s="86"/>
      <c r="I2" s="86"/>
      <c r="J2" s="86"/>
      <c r="K2" s="86"/>
      <c r="L2" s="86"/>
      <c r="M2" s="92"/>
      <c r="N2" s="5"/>
    </row>
    <row r="3" spans="1:64" x14ac:dyDescent="0.2">
      <c r="A3" s="87"/>
      <c r="B3" s="81"/>
      <c r="C3" s="89"/>
      <c r="D3" s="81"/>
      <c r="E3" s="81"/>
      <c r="F3" s="81"/>
      <c r="G3" s="81"/>
      <c r="H3" s="81"/>
      <c r="I3" s="81"/>
      <c r="J3" s="81"/>
      <c r="K3" s="81"/>
      <c r="L3" s="81"/>
      <c r="M3" s="82"/>
      <c r="N3" s="5"/>
    </row>
    <row r="4" spans="1:64" x14ac:dyDescent="0.2">
      <c r="A4" s="93" t="s">
        <v>2</v>
      </c>
      <c r="B4" s="81"/>
      <c r="C4" s="80" t="s">
        <v>6</v>
      </c>
      <c r="D4" s="94" t="s">
        <v>123</v>
      </c>
      <c r="E4" s="94" t="s">
        <v>126</v>
      </c>
      <c r="F4" s="80" t="s">
        <v>128</v>
      </c>
      <c r="G4" s="80" t="s">
        <v>132</v>
      </c>
      <c r="H4" s="81"/>
      <c r="I4" s="81"/>
      <c r="J4" s="81"/>
      <c r="K4" s="81"/>
      <c r="L4" s="81"/>
      <c r="M4" s="82"/>
      <c r="N4" s="5"/>
    </row>
    <row r="5" spans="1:64" x14ac:dyDescent="0.2">
      <c r="A5" s="87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2"/>
      <c r="N5" s="5"/>
    </row>
    <row r="6" spans="1:64" x14ac:dyDescent="0.2">
      <c r="A6" s="93" t="s">
        <v>3</v>
      </c>
      <c r="B6" s="81"/>
      <c r="C6" s="80" t="s">
        <v>70</v>
      </c>
      <c r="D6" s="94" t="s">
        <v>124</v>
      </c>
      <c r="E6" s="94" t="s">
        <v>6</v>
      </c>
      <c r="F6" s="80" t="s">
        <v>129</v>
      </c>
      <c r="G6" s="94" t="s">
        <v>131</v>
      </c>
      <c r="H6" s="81"/>
      <c r="I6" s="81"/>
      <c r="J6" s="81"/>
      <c r="K6" s="81"/>
      <c r="L6" s="81"/>
      <c r="M6" s="82"/>
      <c r="N6" s="5"/>
    </row>
    <row r="7" spans="1:64" x14ac:dyDescent="0.2">
      <c r="A7" s="87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 s="5"/>
    </row>
    <row r="8" spans="1:64" x14ac:dyDescent="0.2">
      <c r="A8" s="93" t="s">
        <v>4</v>
      </c>
      <c r="B8" s="81"/>
      <c r="C8" s="80" t="s">
        <v>6</v>
      </c>
      <c r="D8" s="94" t="s">
        <v>125</v>
      </c>
      <c r="E8" s="94" t="s">
        <v>126</v>
      </c>
      <c r="F8" s="80" t="s">
        <v>130</v>
      </c>
      <c r="G8" s="94" t="s">
        <v>131</v>
      </c>
      <c r="H8" s="81"/>
      <c r="I8" s="81"/>
      <c r="J8" s="81"/>
      <c r="K8" s="81"/>
      <c r="L8" s="81"/>
      <c r="M8" s="82"/>
      <c r="N8" s="5"/>
    </row>
    <row r="9" spans="1:64" x14ac:dyDescent="0.2">
      <c r="A9" s="97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  <c r="N9" s="5"/>
    </row>
    <row r="10" spans="1:64" x14ac:dyDescent="0.2">
      <c r="A10" s="1" t="s">
        <v>5</v>
      </c>
      <c r="B10" s="11" t="s">
        <v>36</v>
      </c>
      <c r="C10" s="100" t="s">
        <v>71</v>
      </c>
      <c r="D10" s="101"/>
      <c r="E10" s="101"/>
      <c r="F10" s="101"/>
      <c r="G10" s="101"/>
      <c r="H10" s="101"/>
      <c r="I10" s="102"/>
      <c r="J10" s="11" t="s">
        <v>137</v>
      </c>
      <c r="K10" s="24" t="s">
        <v>146</v>
      </c>
      <c r="L10" s="28" t="s">
        <v>147</v>
      </c>
      <c r="M10" s="30" t="s">
        <v>149</v>
      </c>
      <c r="N10" s="33"/>
      <c r="BK10" s="34" t="s">
        <v>180</v>
      </c>
      <c r="BL10" s="39" t="s">
        <v>183</v>
      </c>
    </row>
    <row r="11" spans="1:64" x14ac:dyDescent="0.2">
      <c r="A11" s="2" t="s">
        <v>6</v>
      </c>
      <c r="B11" s="12" t="s">
        <v>6</v>
      </c>
      <c r="C11" s="103" t="s">
        <v>72</v>
      </c>
      <c r="D11" s="104"/>
      <c r="E11" s="104"/>
      <c r="F11" s="104"/>
      <c r="G11" s="104"/>
      <c r="H11" s="104"/>
      <c r="I11" s="105"/>
      <c r="J11" s="12" t="s">
        <v>6</v>
      </c>
      <c r="K11" s="12" t="s">
        <v>6</v>
      </c>
      <c r="L11" s="29" t="s">
        <v>148</v>
      </c>
      <c r="M11" s="31" t="s">
        <v>150</v>
      </c>
      <c r="N11" s="33"/>
      <c r="Z11" s="34" t="s">
        <v>151</v>
      </c>
      <c r="AA11" s="34" t="s">
        <v>152</v>
      </c>
      <c r="AB11" s="34" t="s">
        <v>153</v>
      </c>
      <c r="AC11" s="34" t="s">
        <v>154</v>
      </c>
      <c r="AD11" s="34" t="s">
        <v>155</v>
      </c>
      <c r="AE11" s="34" t="s">
        <v>156</v>
      </c>
      <c r="AF11" s="34" t="s">
        <v>157</v>
      </c>
      <c r="AG11" s="34" t="s">
        <v>158</v>
      </c>
      <c r="AH11" s="34" t="s">
        <v>159</v>
      </c>
      <c r="BH11" s="34" t="s">
        <v>177</v>
      </c>
      <c r="BI11" s="34" t="s">
        <v>178</v>
      </c>
      <c r="BJ11" s="34" t="s">
        <v>179</v>
      </c>
    </row>
    <row r="12" spans="1:64" x14ac:dyDescent="0.2">
      <c r="A12" s="3"/>
      <c r="B12" s="13" t="s">
        <v>37</v>
      </c>
      <c r="C12" s="106" t="s">
        <v>73</v>
      </c>
      <c r="D12" s="107"/>
      <c r="E12" s="107"/>
      <c r="F12" s="107"/>
      <c r="G12" s="107"/>
      <c r="H12" s="107"/>
      <c r="I12" s="107"/>
      <c r="J12" s="22" t="s">
        <v>6</v>
      </c>
      <c r="K12" s="22" t="s">
        <v>6</v>
      </c>
      <c r="L12" s="22" t="s">
        <v>6</v>
      </c>
      <c r="M12" s="40">
        <f>SUM(M13:M13)</f>
        <v>0</v>
      </c>
      <c r="N12" s="5"/>
      <c r="AI12" s="34"/>
      <c r="AS12" s="46">
        <f>SUM(AJ13:AJ13)</f>
        <v>0</v>
      </c>
      <c r="AT12" s="46">
        <f>SUM(AK13:AK13)</f>
        <v>0</v>
      </c>
      <c r="AU12" s="46">
        <f>SUM(AL13:AL13)</f>
        <v>0</v>
      </c>
    </row>
    <row r="13" spans="1:64" x14ac:dyDescent="0.2">
      <c r="A13" s="4" t="s">
        <v>7</v>
      </c>
      <c r="B13" s="14" t="s">
        <v>38</v>
      </c>
      <c r="C13" s="108" t="s">
        <v>74</v>
      </c>
      <c r="D13" s="109"/>
      <c r="E13" s="109"/>
      <c r="F13" s="109"/>
      <c r="G13" s="109"/>
      <c r="H13" s="109"/>
      <c r="I13" s="109"/>
      <c r="J13" s="14" t="s">
        <v>138</v>
      </c>
      <c r="K13" s="75">
        <v>1</v>
      </c>
      <c r="L13" s="25">
        <v>0</v>
      </c>
      <c r="M13" s="41">
        <f>K13*L13</f>
        <v>0</v>
      </c>
      <c r="N13" s="5"/>
      <c r="Z13" s="35">
        <f>IF(AQ13="5",BJ13,0)</f>
        <v>0</v>
      </c>
      <c r="AB13" s="35">
        <f>IF(AQ13="1",BH13,0)</f>
        <v>0</v>
      </c>
      <c r="AC13" s="35">
        <f>IF(AQ13="1",BI13,0)</f>
        <v>0</v>
      </c>
      <c r="AD13" s="35">
        <f>IF(AQ13="7",BH13,0)</f>
        <v>0</v>
      </c>
      <c r="AE13" s="35">
        <f>IF(AQ13="7",BI13,0)</f>
        <v>0</v>
      </c>
      <c r="AF13" s="35">
        <f>IF(AQ13="2",BH13,0)</f>
        <v>0</v>
      </c>
      <c r="AG13" s="35">
        <f>IF(AQ13="2",BI13,0)</f>
        <v>0</v>
      </c>
      <c r="AH13" s="35">
        <f>IF(AQ13="0",BJ13,0)</f>
        <v>0</v>
      </c>
      <c r="AI13" s="34"/>
      <c r="AJ13" s="25">
        <f>IF(AN13=0,M13,0)</f>
        <v>0</v>
      </c>
      <c r="AK13" s="25">
        <f>IF(AN13=15,M13,0)</f>
        <v>0</v>
      </c>
      <c r="AL13" s="25">
        <f>IF(AN13=21,M13,0)</f>
        <v>0</v>
      </c>
      <c r="AN13" s="35">
        <v>21</v>
      </c>
      <c r="AO13" s="35">
        <f>L13*0</f>
        <v>0</v>
      </c>
      <c r="AP13" s="35">
        <f>L13*(1-0)</f>
        <v>0</v>
      </c>
      <c r="AQ13" s="36" t="s">
        <v>7</v>
      </c>
      <c r="AV13" s="35">
        <f>AW13+AX13</f>
        <v>0</v>
      </c>
      <c r="AW13" s="35">
        <f>K13*AO13</f>
        <v>0</v>
      </c>
      <c r="AX13" s="35">
        <f>K13*AP13</f>
        <v>0</v>
      </c>
      <c r="AY13" s="38" t="s">
        <v>160</v>
      </c>
      <c r="AZ13" s="38" t="s">
        <v>160</v>
      </c>
      <c r="BA13" s="34" t="s">
        <v>176</v>
      </c>
      <c r="BC13" s="35">
        <f>AW13+AX13</f>
        <v>0</v>
      </c>
      <c r="BD13" s="35">
        <f>L13/(100-BE13)*100</f>
        <v>0</v>
      </c>
      <c r="BE13" s="35">
        <v>0</v>
      </c>
      <c r="BF13" s="35">
        <f>13</f>
        <v>13</v>
      </c>
      <c r="BH13" s="25">
        <f>K13*AO13</f>
        <v>0</v>
      </c>
      <c r="BI13" s="25">
        <f>K13*AP13</f>
        <v>0</v>
      </c>
      <c r="BJ13" s="25">
        <f>K13*L13</f>
        <v>0</v>
      </c>
      <c r="BK13" s="25" t="s">
        <v>181</v>
      </c>
      <c r="BL13" s="35">
        <v>0</v>
      </c>
    </row>
    <row r="14" spans="1:64" x14ac:dyDescent="0.2">
      <c r="A14" s="5"/>
      <c r="B14" s="15" t="s">
        <v>39</v>
      </c>
      <c r="C14" s="110" t="s">
        <v>75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5"/>
    </row>
    <row r="15" spans="1:64" x14ac:dyDescent="0.2">
      <c r="A15" s="5"/>
      <c r="C15" s="19" t="s">
        <v>7</v>
      </c>
      <c r="I15" s="21"/>
      <c r="K15" s="76">
        <v>1</v>
      </c>
      <c r="M15" s="32"/>
      <c r="N15" s="5"/>
    </row>
    <row r="16" spans="1:64" x14ac:dyDescent="0.2">
      <c r="A16" s="6"/>
      <c r="B16" s="16" t="s">
        <v>17</v>
      </c>
      <c r="C16" s="98" t="s">
        <v>76</v>
      </c>
      <c r="D16" s="99"/>
      <c r="E16" s="99"/>
      <c r="F16" s="99"/>
      <c r="G16" s="99"/>
      <c r="H16" s="99"/>
      <c r="I16" s="99"/>
      <c r="J16" s="23" t="s">
        <v>6</v>
      </c>
      <c r="K16" s="23" t="s">
        <v>6</v>
      </c>
      <c r="L16" s="23" t="s">
        <v>6</v>
      </c>
      <c r="M16" s="42">
        <f>SUM(M17:M21)</f>
        <v>0</v>
      </c>
      <c r="N16" s="5"/>
      <c r="AI16" s="34"/>
      <c r="AS16" s="46">
        <f>SUM(AJ17:AJ21)</f>
        <v>0</v>
      </c>
      <c r="AT16" s="46">
        <f>SUM(AK17:AK21)</f>
        <v>0</v>
      </c>
      <c r="AU16" s="46">
        <f>SUM(AL17:AL21)</f>
        <v>0</v>
      </c>
    </row>
    <row r="17" spans="1:64" x14ac:dyDescent="0.2">
      <c r="A17" s="4" t="s">
        <v>8</v>
      </c>
      <c r="B17" s="14" t="s">
        <v>40</v>
      </c>
      <c r="C17" s="108" t="s">
        <v>77</v>
      </c>
      <c r="D17" s="109"/>
      <c r="E17" s="109"/>
      <c r="F17" s="109"/>
      <c r="G17" s="109"/>
      <c r="H17" s="109"/>
      <c r="I17" s="109"/>
      <c r="J17" s="14" t="s">
        <v>139</v>
      </c>
      <c r="K17" s="75">
        <v>1</v>
      </c>
      <c r="L17" s="25">
        <v>0</v>
      </c>
      <c r="M17" s="41">
        <f>K17*L17</f>
        <v>0</v>
      </c>
      <c r="N17" s="5"/>
      <c r="Z17" s="35">
        <f>IF(AQ17="5",BJ17,0)</f>
        <v>0</v>
      </c>
      <c r="AB17" s="35">
        <f>IF(AQ17="1",BH17,0)</f>
        <v>0</v>
      </c>
      <c r="AC17" s="35">
        <f>IF(AQ17="1",BI17,0)</f>
        <v>0</v>
      </c>
      <c r="AD17" s="35">
        <f>IF(AQ17="7",BH17,0)</f>
        <v>0</v>
      </c>
      <c r="AE17" s="35">
        <f>IF(AQ17="7",BI17,0)</f>
        <v>0</v>
      </c>
      <c r="AF17" s="35">
        <f>IF(AQ17="2",BH17,0)</f>
        <v>0</v>
      </c>
      <c r="AG17" s="35">
        <f>IF(AQ17="2",BI17,0)</f>
        <v>0</v>
      </c>
      <c r="AH17" s="35">
        <f>IF(AQ17="0",BJ17,0)</f>
        <v>0</v>
      </c>
      <c r="AI17" s="34"/>
      <c r="AJ17" s="25">
        <f>IF(AN17=0,M17,0)</f>
        <v>0</v>
      </c>
      <c r="AK17" s="25">
        <f>IF(AN17=15,M17,0)</f>
        <v>0</v>
      </c>
      <c r="AL17" s="25">
        <f>IF(AN17=21,M17,0)</f>
        <v>0</v>
      </c>
      <c r="AN17" s="35">
        <v>21</v>
      </c>
      <c r="AO17" s="35">
        <f>L17*0</f>
        <v>0</v>
      </c>
      <c r="AP17" s="35">
        <f>L17*(1-0)</f>
        <v>0</v>
      </c>
      <c r="AQ17" s="36" t="s">
        <v>7</v>
      </c>
      <c r="AV17" s="35">
        <f>AW17+AX17</f>
        <v>0</v>
      </c>
      <c r="AW17" s="35">
        <f>K17*AO17</f>
        <v>0</v>
      </c>
      <c r="AX17" s="35">
        <f>K17*AP17</f>
        <v>0</v>
      </c>
      <c r="AY17" s="38" t="s">
        <v>161</v>
      </c>
      <c r="AZ17" s="38" t="s">
        <v>172</v>
      </c>
      <c r="BA17" s="34" t="s">
        <v>176</v>
      </c>
      <c r="BC17" s="35">
        <f>AW17+AX17</f>
        <v>0</v>
      </c>
      <c r="BD17" s="35">
        <f>L17/(100-BE17)*100</f>
        <v>0</v>
      </c>
      <c r="BE17" s="35">
        <v>0</v>
      </c>
      <c r="BF17" s="35">
        <f>17</f>
        <v>17</v>
      </c>
      <c r="BH17" s="25">
        <f>K17*AO17</f>
        <v>0</v>
      </c>
      <c r="BI17" s="25">
        <f>K17*AP17</f>
        <v>0</v>
      </c>
      <c r="BJ17" s="25">
        <f>K17*L17</f>
        <v>0</v>
      </c>
      <c r="BK17" s="25" t="s">
        <v>181</v>
      </c>
      <c r="BL17" s="35">
        <v>11</v>
      </c>
    </row>
    <row r="18" spans="1:64" x14ac:dyDescent="0.2">
      <c r="A18" s="5"/>
      <c r="C18" s="19" t="s">
        <v>7</v>
      </c>
      <c r="I18" s="21" t="s">
        <v>133</v>
      </c>
      <c r="K18" s="76">
        <v>1</v>
      </c>
      <c r="M18" s="32"/>
      <c r="N18" s="5"/>
    </row>
    <row r="19" spans="1:64" x14ac:dyDescent="0.2">
      <c r="A19" s="4" t="s">
        <v>9</v>
      </c>
      <c r="B19" s="14" t="s">
        <v>41</v>
      </c>
      <c r="C19" s="108" t="s">
        <v>78</v>
      </c>
      <c r="D19" s="109"/>
      <c r="E19" s="109"/>
      <c r="F19" s="109"/>
      <c r="G19" s="109"/>
      <c r="H19" s="109"/>
      <c r="I19" s="109"/>
      <c r="J19" s="14" t="s">
        <v>139</v>
      </c>
      <c r="K19" s="75">
        <v>1</v>
      </c>
      <c r="L19" s="25">
        <v>0</v>
      </c>
      <c r="M19" s="41">
        <f>K19*L19</f>
        <v>0</v>
      </c>
      <c r="N19" s="5"/>
      <c r="Z19" s="35">
        <f>IF(AQ19="5",BJ19,0)</f>
        <v>0</v>
      </c>
      <c r="AB19" s="35">
        <f>IF(AQ19="1",BH19,0)</f>
        <v>0</v>
      </c>
      <c r="AC19" s="35">
        <f>IF(AQ19="1",BI19,0)</f>
        <v>0</v>
      </c>
      <c r="AD19" s="35">
        <f>IF(AQ19="7",BH19,0)</f>
        <v>0</v>
      </c>
      <c r="AE19" s="35">
        <f>IF(AQ19="7",BI19,0)</f>
        <v>0</v>
      </c>
      <c r="AF19" s="35">
        <f>IF(AQ19="2",BH19,0)</f>
        <v>0</v>
      </c>
      <c r="AG19" s="35">
        <f>IF(AQ19="2",BI19,0)</f>
        <v>0</v>
      </c>
      <c r="AH19" s="35">
        <f>IF(AQ19="0",BJ19,0)</f>
        <v>0</v>
      </c>
      <c r="AI19" s="34"/>
      <c r="AJ19" s="25">
        <f>IF(AN19=0,M19,0)</f>
        <v>0</v>
      </c>
      <c r="AK19" s="25">
        <f>IF(AN19=15,M19,0)</f>
        <v>0</v>
      </c>
      <c r="AL19" s="25">
        <f>IF(AN19=21,M19,0)</f>
        <v>0</v>
      </c>
      <c r="AN19" s="35">
        <v>21</v>
      </c>
      <c r="AO19" s="35">
        <f>L19*0</f>
        <v>0</v>
      </c>
      <c r="AP19" s="35">
        <f>L19*(1-0)</f>
        <v>0</v>
      </c>
      <c r="AQ19" s="36" t="s">
        <v>7</v>
      </c>
      <c r="AV19" s="35">
        <f>AW19+AX19</f>
        <v>0</v>
      </c>
      <c r="AW19" s="35">
        <f>K19*AO19</f>
        <v>0</v>
      </c>
      <c r="AX19" s="35">
        <f>K19*AP19</f>
        <v>0</v>
      </c>
      <c r="AY19" s="38" t="s">
        <v>161</v>
      </c>
      <c r="AZ19" s="38" t="s">
        <v>172</v>
      </c>
      <c r="BA19" s="34" t="s">
        <v>176</v>
      </c>
      <c r="BC19" s="35">
        <f>AW19+AX19</f>
        <v>0</v>
      </c>
      <c r="BD19" s="35">
        <f>L19/(100-BE19)*100</f>
        <v>0</v>
      </c>
      <c r="BE19" s="35">
        <v>0</v>
      </c>
      <c r="BF19" s="35">
        <f>19</f>
        <v>19</v>
      </c>
      <c r="BH19" s="25">
        <f>K19*AO19</f>
        <v>0</v>
      </c>
      <c r="BI19" s="25">
        <f>K19*AP19</f>
        <v>0</v>
      </c>
      <c r="BJ19" s="25">
        <f>K19*L19</f>
        <v>0</v>
      </c>
      <c r="BK19" s="25" t="s">
        <v>181</v>
      </c>
      <c r="BL19" s="35">
        <v>11</v>
      </c>
    </row>
    <row r="20" spans="1:64" x14ac:dyDescent="0.2">
      <c r="A20" s="5"/>
      <c r="C20" s="19" t="s">
        <v>7</v>
      </c>
      <c r="I20" s="21"/>
      <c r="K20" s="76">
        <v>1</v>
      </c>
      <c r="M20" s="32"/>
      <c r="N20" s="5"/>
    </row>
    <row r="21" spans="1:64" x14ac:dyDescent="0.2">
      <c r="A21" s="4" t="s">
        <v>10</v>
      </c>
      <c r="B21" s="14" t="s">
        <v>42</v>
      </c>
      <c r="C21" s="108" t="s">
        <v>79</v>
      </c>
      <c r="D21" s="109"/>
      <c r="E21" s="109"/>
      <c r="F21" s="109"/>
      <c r="G21" s="109"/>
      <c r="H21" s="109"/>
      <c r="I21" s="109"/>
      <c r="J21" s="14" t="s">
        <v>140</v>
      </c>
      <c r="K21" s="75">
        <v>1</v>
      </c>
      <c r="L21" s="25">
        <v>0</v>
      </c>
      <c r="M21" s="41">
        <f>K21*L21</f>
        <v>0</v>
      </c>
      <c r="N21" s="5"/>
      <c r="Z21" s="35">
        <f>IF(AQ21="5",BJ21,0)</f>
        <v>0</v>
      </c>
      <c r="AB21" s="35">
        <f>IF(AQ21="1",BH21,0)</f>
        <v>0</v>
      </c>
      <c r="AC21" s="35">
        <f>IF(AQ21="1",BI21,0)</f>
        <v>0</v>
      </c>
      <c r="AD21" s="35">
        <f>IF(AQ21="7",BH21,0)</f>
        <v>0</v>
      </c>
      <c r="AE21" s="35">
        <f>IF(AQ21="7",BI21,0)</f>
        <v>0</v>
      </c>
      <c r="AF21" s="35">
        <f>IF(AQ21="2",BH21,0)</f>
        <v>0</v>
      </c>
      <c r="AG21" s="35">
        <f>IF(AQ21="2",BI21,0)</f>
        <v>0</v>
      </c>
      <c r="AH21" s="35">
        <f>IF(AQ21="0",BJ21,0)</f>
        <v>0</v>
      </c>
      <c r="AI21" s="34"/>
      <c r="AJ21" s="25">
        <f>IF(AN21=0,M21,0)</f>
        <v>0</v>
      </c>
      <c r="AK21" s="25">
        <f>IF(AN21=15,M21,0)</f>
        <v>0</v>
      </c>
      <c r="AL21" s="25">
        <f>IF(AN21=21,M21,0)</f>
        <v>0</v>
      </c>
      <c r="AN21" s="35">
        <v>21</v>
      </c>
      <c r="AO21" s="35">
        <f>L21*0</f>
        <v>0</v>
      </c>
      <c r="AP21" s="35">
        <f>L21*(1-0)</f>
        <v>0</v>
      </c>
      <c r="AQ21" s="36" t="s">
        <v>7</v>
      </c>
      <c r="AV21" s="35">
        <f>AW21+AX21</f>
        <v>0</v>
      </c>
      <c r="AW21" s="35">
        <f>K21*AO21</f>
        <v>0</v>
      </c>
      <c r="AX21" s="35">
        <f>K21*AP21</f>
        <v>0</v>
      </c>
      <c r="AY21" s="38" t="s">
        <v>161</v>
      </c>
      <c r="AZ21" s="38" t="s">
        <v>172</v>
      </c>
      <c r="BA21" s="34" t="s">
        <v>176</v>
      </c>
      <c r="BC21" s="35">
        <f>AW21+AX21</f>
        <v>0</v>
      </c>
      <c r="BD21" s="35">
        <f>L21/(100-BE21)*100</f>
        <v>0</v>
      </c>
      <c r="BE21" s="35">
        <v>0</v>
      </c>
      <c r="BF21" s="35">
        <f>21</f>
        <v>21</v>
      </c>
      <c r="BH21" s="25">
        <f>K21*AO21</f>
        <v>0</v>
      </c>
      <c r="BI21" s="25">
        <f>K21*AP21</f>
        <v>0</v>
      </c>
      <c r="BJ21" s="25">
        <f>K21*L21</f>
        <v>0</v>
      </c>
      <c r="BK21" s="25" t="s">
        <v>181</v>
      </c>
      <c r="BL21" s="35">
        <v>11</v>
      </c>
    </row>
    <row r="22" spans="1:64" x14ac:dyDescent="0.2">
      <c r="A22" s="5"/>
      <c r="C22" s="19" t="s">
        <v>7</v>
      </c>
      <c r="I22" s="21"/>
      <c r="K22" s="76">
        <v>1</v>
      </c>
      <c r="M22" s="32"/>
      <c r="N22" s="5"/>
    </row>
    <row r="23" spans="1:64" x14ac:dyDescent="0.2">
      <c r="A23" s="6"/>
      <c r="B23" s="16" t="s">
        <v>18</v>
      </c>
      <c r="C23" s="98" t="s">
        <v>80</v>
      </c>
      <c r="D23" s="99"/>
      <c r="E23" s="99"/>
      <c r="F23" s="99"/>
      <c r="G23" s="99"/>
      <c r="H23" s="99"/>
      <c r="I23" s="99"/>
      <c r="J23" s="23" t="s">
        <v>6</v>
      </c>
      <c r="K23" s="23" t="s">
        <v>6</v>
      </c>
      <c r="L23" s="23" t="s">
        <v>6</v>
      </c>
      <c r="M23" s="42">
        <f>SUM(M24:M24)</f>
        <v>0</v>
      </c>
      <c r="N23" s="5"/>
      <c r="AI23" s="34"/>
      <c r="AS23" s="46">
        <f>SUM(AJ24:AJ24)</f>
        <v>0</v>
      </c>
      <c r="AT23" s="46">
        <f>SUM(AK24:AK24)</f>
        <v>0</v>
      </c>
      <c r="AU23" s="46">
        <f>SUM(AL24:AL24)</f>
        <v>0</v>
      </c>
    </row>
    <row r="24" spans="1:64" x14ac:dyDescent="0.2">
      <c r="A24" s="4" t="s">
        <v>11</v>
      </c>
      <c r="B24" s="14" t="s">
        <v>43</v>
      </c>
      <c r="C24" s="108" t="s">
        <v>81</v>
      </c>
      <c r="D24" s="109"/>
      <c r="E24" s="109"/>
      <c r="F24" s="109"/>
      <c r="G24" s="109"/>
      <c r="H24" s="109"/>
      <c r="I24" s="109"/>
      <c r="J24" s="14" t="s">
        <v>141</v>
      </c>
      <c r="K24" s="75">
        <v>18.600000000000001</v>
      </c>
      <c r="L24" s="25">
        <v>0</v>
      </c>
      <c r="M24" s="41">
        <f>K24*L24</f>
        <v>0</v>
      </c>
      <c r="N24" s="5"/>
      <c r="Z24" s="35">
        <f>IF(AQ24="5",BJ24,0)</f>
        <v>0</v>
      </c>
      <c r="AB24" s="35">
        <f>IF(AQ24="1",BH24,0)</f>
        <v>0</v>
      </c>
      <c r="AC24" s="35">
        <f>IF(AQ24="1",BI24,0)</f>
        <v>0</v>
      </c>
      <c r="AD24" s="35">
        <f>IF(AQ24="7",BH24,0)</f>
        <v>0</v>
      </c>
      <c r="AE24" s="35">
        <f>IF(AQ24="7",BI24,0)</f>
        <v>0</v>
      </c>
      <c r="AF24" s="35">
        <f>IF(AQ24="2",BH24,0)</f>
        <v>0</v>
      </c>
      <c r="AG24" s="35">
        <f>IF(AQ24="2",BI24,0)</f>
        <v>0</v>
      </c>
      <c r="AH24" s="35">
        <f>IF(AQ24="0",BJ24,0)</f>
        <v>0</v>
      </c>
      <c r="AI24" s="34"/>
      <c r="AJ24" s="25">
        <f>IF(AN24=0,M24,0)</f>
        <v>0</v>
      </c>
      <c r="AK24" s="25">
        <f>IF(AN24=15,M24,0)</f>
        <v>0</v>
      </c>
      <c r="AL24" s="25">
        <f>IF(AN24=21,M24,0)</f>
        <v>0</v>
      </c>
      <c r="AN24" s="35">
        <v>21</v>
      </c>
      <c r="AO24" s="35">
        <f>L24*0</f>
        <v>0</v>
      </c>
      <c r="AP24" s="35">
        <f>L24*(1-0)</f>
        <v>0</v>
      </c>
      <c r="AQ24" s="36" t="s">
        <v>7</v>
      </c>
      <c r="AV24" s="35">
        <f>AW24+AX24</f>
        <v>0</v>
      </c>
      <c r="AW24" s="35">
        <f>K24*AO24</f>
        <v>0</v>
      </c>
      <c r="AX24" s="35">
        <f>K24*AP24</f>
        <v>0</v>
      </c>
      <c r="AY24" s="38" t="s">
        <v>162</v>
      </c>
      <c r="AZ24" s="38" t="s">
        <v>172</v>
      </c>
      <c r="BA24" s="34" t="s">
        <v>176</v>
      </c>
      <c r="BC24" s="35">
        <f>AW24+AX24</f>
        <v>0</v>
      </c>
      <c r="BD24" s="35">
        <f>L24/(100-BE24)*100</f>
        <v>0</v>
      </c>
      <c r="BE24" s="35">
        <v>0</v>
      </c>
      <c r="BF24" s="35">
        <f>24</f>
        <v>24</v>
      </c>
      <c r="BH24" s="25">
        <f>K24*AO24</f>
        <v>0</v>
      </c>
      <c r="BI24" s="25">
        <f>K24*AP24</f>
        <v>0</v>
      </c>
      <c r="BJ24" s="25">
        <f>K24*L24</f>
        <v>0</v>
      </c>
      <c r="BK24" s="25" t="s">
        <v>181</v>
      </c>
      <c r="BL24" s="35">
        <v>12</v>
      </c>
    </row>
    <row r="25" spans="1:64" x14ac:dyDescent="0.2">
      <c r="A25" s="5"/>
      <c r="C25" s="19" t="s">
        <v>82</v>
      </c>
      <c r="I25" s="21"/>
      <c r="K25" s="76">
        <v>18.600000000000001</v>
      </c>
      <c r="M25" s="32"/>
      <c r="N25" s="5"/>
    </row>
    <row r="26" spans="1:64" x14ac:dyDescent="0.2">
      <c r="A26" s="6"/>
      <c r="B26" s="16" t="s">
        <v>22</v>
      </c>
      <c r="C26" s="98" t="s">
        <v>83</v>
      </c>
      <c r="D26" s="99"/>
      <c r="E26" s="99"/>
      <c r="F26" s="99"/>
      <c r="G26" s="99"/>
      <c r="H26" s="99"/>
      <c r="I26" s="99"/>
      <c r="J26" s="23" t="s">
        <v>6</v>
      </c>
      <c r="K26" s="23" t="s">
        <v>6</v>
      </c>
      <c r="L26" s="23" t="s">
        <v>6</v>
      </c>
      <c r="M26" s="42">
        <f>SUM(M27:M27)</f>
        <v>0</v>
      </c>
      <c r="N26" s="5"/>
      <c r="AI26" s="34"/>
      <c r="AS26" s="46">
        <f>SUM(AJ27:AJ27)</f>
        <v>0</v>
      </c>
      <c r="AT26" s="46">
        <f>SUM(AK27:AK27)</f>
        <v>0</v>
      </c>
      <c r="AU26" s="46">
        <f>SUM(AL27:AL27)</f>
        <v>0</v>
      </c>
    </row>
    <row r="27" spans="1:64" x14ac:dyDescent="0.2">
      <c r="A27" s="4" t="s">
        <v>12</v>
      </c>
      <c r="B27" s="14" t="s">
        <v>44</v>
      </c>
      <c r="C27" s="108" t="s">
        <v>84</v>
      </c>
      <c r="D27" s="109"/>
      <c r="E27" s="109"/>
      <c r="F27" s="109"/>
      <c r="G27" s="109"/>
      <c r="H27" s="109"/>
      <c r="I27" s="109"/>
      <c r="J27" s="14" t="s">
        <v>141</v>
      </c>
      <c r="K27" s="75">
        <v>12.016</v>
      </c>
      <c r="L27" s="25">
        <v>0</v>
      </c>
      <c r="M27" s="41">
        <f>K27*L27</f>
        <v>0</v>
      </c>
      <c r="N27" s="5"/>
      <c r="Z27" s="35">
        <f>IF(AQ27="5",BJ27,0)</f>
        <v>0</v>
      </c>
      <c r="AB27" s="35">
        <f>IF(AQ27="1",BH27,0)</f>
        <v>0</v>
      </c>
      <c r="AC27" s="35">
        <f>IF(AQ27="1",BI27,0)</f>
        <v>0</v>
      </c>
      <c r="AD27" s="35">
        <f>IF(AQ27="7",BH27,0)</f>
        <v>0</v>
      </c>
      <c r="AE27" s="35">
        <f>IF(AQ27="7",BI27,0)</f>
        <v>0</v>
      </c>
      <c r="AF27" s="35">
        <f>IF(AQ27="2",BH27,0)</f>
        <v>0</v>
      </c>
      <c r="AG27" s="35">
        <f>IF(AQ27="2",BI27,0)</f>
        <v>0</v>
      </c>
      <c r="AH27" s="35">
        <f>IF(AQ27="0",BJ27,0)</f>
        <v>0</v>
      </c>
      <c r="AI27" s="34"/>
      <c r="AJ27" s="25">
        <f>IF(AN27=0,M27,0)</f>
        <v>0</v>
      </c>
      <c r="AK27" s="25">
        <f>IF(AN27=15,M27,0)</f>
        <v>0</v>
      </c>
      <c r="AL27" s="25">
        <f>IF(AN27=21,M27,0)</f>
        <v>0</v>
      </c>
      <c r="AN27" s="35">
        <v>21</v>
      </c>
      <c r="AO27" s="35">
        <f>L27*0</f>
        <v>0</v>
      </c>
      <c r="AP27" s="35">
        <f>L27*(1-0)</f>
        <v>0</v>
      </c>
      <c r="AQ27" s="36" t="s">
        <v>7</v>
      </c>
      <c r="AV27" s="35">
        <f>AW27+AX27</f>
        <v>0</v>
      </c>
      <c r="AW27" s="35">
        <f>K27*AO27</f>
        <v>0</v>
      </c>
      <c r="AX27" s="35">
        <f>K27*AP27</f>
        <v>0</v>
      </c>
      <c r="AY27" s="38" t="s">
        <v>163</v>
      </c>
      <c r="AZ27" s="38" t="s">
        <v>172</v>
      </c>
      <c r="BA27" s="34" t="s">
        <v>176</v>
      </c>
      <c r="BC27" s="35">
        <f>AW27+AX27</f>
        <v>0</v>
      </c>
      <c r="BD27" s="35">
        <f>L27/(100-BE27)*100</f>
        <v>0</v>
      </c>
      <c r="BE27" s="35">
        <v>0</v>
      </c>
      <c r="BF27" s="35">
        <f>27</f>
        <v>27</v>
      </c>
      <c r="BH27" s="25">
        <f>K27*AO27</f>
        <v>0</v>
      </c>
      <c r="BI27" s="25">
        <f>K27*AP27</f>
        <v>0</v>
      </c>
      <c r="BJ27" s="25">
        <f>K27*L27</f>
        <v>0</v>
      </c>
      <c r="BK27" s="25" t="s">
        <v>181</v>
      </c>
      <c r="BL27" s="35">
        <v>16</v>
      </c>
    </row>
    <row r="28" spans="1:64" x14ac:dyDescent="0.2">
      <c r="A28" s="5"/>
      <c r="C28" s="19" t="s">
        <v>85</v>
      </c>
      <c r="I28" s="21" t="s">
        <v>134</v>
      </c>
      <c r="K28" s="76">
        <v>12.016</v>
      </c>
      <c r="M28" s="32"/>
      <c r="N28" s="5"/>
    </row>
    <row r="29" spans="1:64" x14ac:dyDescent="0.2">
      <c r="A29" s="6"/>
      <c r="B29" s="16" t="s">
        <v>23</v>
      </c>
      <c r="C29" s="98" t="s">
        <v>86</v>
      </c>
      <c r="D29" s="99"/>
      <c r="E29" s="99"/>
      <c r="F29" s="99"/>
      <c r="G29" s="99"/>
      <c r="H29" s="99"/>
      <c r="I29" s="99"/>
      <c r="J29" s="23" t="s">
        <v>6</v>
      </c>
      <c r="K29" s="23" t="s">
        <v>6</v>
      </c>
      <c r="L29" s="23" t="s">
        <v>6</v>
      </c>
      <c r="M29" s="42">
        <f>SUM(M30:M30)</f>
        <v>0</v>
      </c>
      <c r="N29" s="5"/>
      <c r="AI29" s="34"/>
      <c r="AS29" s="46">
        <f>SUM(AJ30:AJ30)</f>
        <v>0</v>
      </c>
      <c r="AT29" s="46">
        <f>SUM(AK30:AK30)</f>
        <v>0</v>
      </c>
      <c r="AU29" s="46">
        <f>SUM(AL30:AL30)</f>
        <v>0</v>
      </c>
    </row>
    <row r="30" spans="1:64" x14ac:dyDescent="0.2">
      <c r="A30" s="4" t="s">
        <v>13</v>
      </c>
      <c r="B30" s="14" t="s">
        <v>45</v>
      </c>
      <c r="C30" s="108" t="s">
        <v>87</v>
      </c>
      <c r="D30" s="109"/>
      <c r="E30" s="109"/>
      <c r="F30" s="109"/>
      <c r="G30" s="109"/>
      <c r="H30" s="109"/>
      <c r="I30" s="109"/>
      <c r="J30" s="14" t="s">
        <v>141</v>
      </c>
      <c r="K30" s="75">
        <v>12.016</v>
      </c>
      <c r="L30" s="25">
        <v>0</v>
      </c>
      <c r="M30" s="41">
        <f>K30*L30</f>
        <v>0</v>
      </c>
      <c r="N30" s="5"/>
      <c r="Z30" s="35">
        <f>IF(AQ30="5",BJ30,0)</f>
        <v>0</v>
      </c>
      <c r="AB30" s="35">
        <f>IF(AQ30="1",BH30,0)</f>
        <v>0</v>
      </c>
      <c r="AC30" s="35">
        <f>IF(AQ30="1",BI30,0)</f>
        <v>0</v>
      </c>
      <c r="AD30" s="35">
        <f>IF(AQ30="7",BH30,0)</f>
        <v>0</v>
      </c>
      <c r="AE30" s="35">
        <f>IF(AQ30="7",BI30,0)</f>
        <v>0</v>
      </c>
      <c r="AF30" s="35">
        <f>IF(AQ30="2",BH30,0)</f>
        <v>0</v>
      </c>
      <c r="AG30" s="35">
        <f>IF(AQ30="2",BI30,0)</f>
        <v>0</v>
      </c>
      <c r="AH30" s="35">
        <f>IF(AQ30="0",BJ30,0)</f>
        <v>0</v>
      </c>
      <c r="AI30" s="34"/>
      <c r="AJ30" s="25">
        <f>IF(AN30=0,M30,0)</f>
        <v>0</v>
      </c>
      <c r="AK30" s="25">
        <f>IF(AN30=15,M30,0)</f>
        <v>0</v>
      </c>
      <c r="AL30" s="25">
        <f>IF(AN30=21,M30,0)</f>
        <v>0</v>
      </c>
      <c r="AN30" s="35">
        <v>21</v>
      </c>
      <c r="AO30" s="35">
        <f>L30*0</f>
        <v>0</v>
      </c>
      <c r="AP30" s="35">
        <f>L30*(1-0)</f>
        <v>0</v>
      </c>
      <c r="AQ30" s="36" t="s">
        <v>7</v>
      </c>
      <c r="AV30" s="35">
        <f>AW30+AX30</f>
        <v>0</v>
      </c>
      <c r="AW30" s="35">
        <f>K30*AO30</f>
        <v>0</v>
      </c>
      <c r="AX30" s="35">
        <f>K30*AP30</f>
        <v>0</v>
      </c>
      <c r="AY30" s="38" t="s">
        <v>164</v>
      </c>
      <c r="AZ30" s="38" t="s">
        <v>172</v>
      </c>
      <c r="BA30" s="34" t="s">
        <v>176</v>
      </c>
      <c r="BC30" s="35">
        <f>AW30+AX30</f>
        <v>0</v>
      </c>
      <c r="BD30" s="35">
        <f>L30/(100-BE30)*100</f>
        <v>0</v>
      </c>
      <c r="BE30" s="35">
        <v>0</v>
      </c>
      <c r="BF30" s="35">
        <f>30</f>
        <v>30</v>
      </c>
      <c r="BH30" s="25">
        <f>K30*AO30</f>
        <v>0</v>
      </c>
      <c r="BI30" s="25">
        <f>K30*AP30</f>
        <v>0</v>
      </c>
      <c r="BJ30" s="25">
        <f>K30*L30</f>
        <v>0</v>
      </c>
      <c r="BK30" s="25" t="s">
        <v>181</v>
      </c>
      <c r="BL30" s="35">
        <v>17</v>
      </c>
    </row>
    <row r="31" spans="1:64" x14ac:dyDescent="0.2">
      <c r="A31" s="5"/>
      <c r="C31" s="19" t="s">
        <v>85</v>
      </c>
      <c r="I31" s="21"/>
      <c r="K31" s="76">
        <v>12.016</v>
      </c>
      <c r="M31" s="32"/>
      <c r="N31" s="5"/>
    </row>
    <row r="32" spans="1:64" x14ac:dyDescent="0.2">
      <c r="A32" s="6"/>
      <c r="B32" s="16" t="s">
        <v>24</v>
      </c>
      <c r="C32" s="98" t="s">
        <v>88</v>
      </c>
      <c r="D32" s="99"/>
      <c r="E32" s="99"/>
      <c r="F32" s="99"/>
      <c r="G32" s="99"/>
      <c r="H32" s="99"/>
      <c r="I32" s="99"/>
      <c r="J32" s="23" t="s">
        <v>6</v>
      </c>
      <c r="K32" s="23" t="s">
        <v>6</v>
      </c>
      <c r="L32" s="23" t="s">
        <v>6</v>
      </c>
      <c r="M32" s="42">
        <f>SUM(M33:M41)</f>
        <v>0</v>
      </c>
      <c r="N32" s="5"/>
      <c r="AI32" s="34"/>
      <c r="AS32" s="46">
        <f>SUM(AJ33:AJ41)</f>
        <v>0</v>
      </c>
      <c r="AT32" s="46">
        <f>SUM(AK33:AK41)</f>
        <v>0</v>
      </c>
      <c r="AU32" s="46">
        <f>SUM(AL33:AL41)</f>
        <v>0</v>
      </c>
    </row>
    <row r="33" spans="1:64" x14ac:dyDescent="0.2">
      <c r="A33" s="4" t="s">
        <v>14</v>
      </c>
      <c r="B33" s="14" t="s">
        <v>46</v>
      </c>
      <c r="C33" s="108" t="s">
        <v>89</v>
      </c>
      <c r="D33" s="109"/>
      <c r="E33" s="109"/>
      <c r="F33" s="109"/>
      <c r="G33" s="109"/>
      <c r="H33" s="109"/>
      <c r="I33" s="109"/>
      <c r="J33" s="14" t="s">
        <v>142</v>
      </c>
      <c r="K33" s="75">
        <v>135.84</v>
      </c>
      <c r="L33" s="25">
        <v>0</v>
      </c>
      <c r="M33" s="41">
        <f>K33*L33</f>
        <v>0</v>
      </c>
      <c r="N33" s="5"/>
      <c r="Z33" s="35">
        <f>IF(AQ33="5",BJ33,0)</f>
        <v>0</v>
      </c>
      <c r="AB33" s="35">
        <f>IF(AQ33="1",BH33,0)</f>
        <v>0</v>
      </c>
      <c r="AC33" s="35">
        <f>IF(AQ33="1",BI33,0)</f>
        <v>0</v>
      </c>
      <c r="AD33" s="35">
        <f>IF(AQ33="7",BH33,0)</f>
        <v>0</v>
      </c>
      <c r="AE33" s="35">
        <f>IF(AQ33="7",BI33,0)</f>
        <v>0</v>
      </c>
      <c r="AF33" s="35">
        <f>IF(AQ33="2",BH33,0)</f>
        <v>0</v>
      </c>
      <c r="AG33" s="35">
        <f>IF(AQ33="2",BI33,0)</f>
        <v>0</v>
      </c>
      <c r="AH33" s="35">
        <f>IF(AQ33="0",BJ33,0)</f>
        <v>0</v>
      </c>
      <c r="AI33" s="34"/>
      <c r="AJ33" s="25">
        <f>IF(AN33=0,M33,0)</f>
        <v>0</v>
      </c>
      <c r="AK33" s="25">
        <f>IF(AN33=15,M33,0)</f>
        <v>0</v>
      </c>
      <c r="AL33" s="25">
        <f>IF(AN33=21,M33,0)</f>
        <v>0</v>
      </c>
      <c r="AN33" s="35">
        <v>21</v>
      </c>
      <c r="AO33" s="35">
        <f>L33*0.182458025520484</f>
        <v>0</v>
      </c>
      <c r="AP33" s="35">
        <f>L33*(1-0.182458025520484)</f>
        <v>0</v>
      </c>
      <c r="AQ33" s="36" t="s">
        <v>7</v>
      </c>
      <c r="AV33" s="35">
        <f>AW33+AX33</f>
        <v>0</v>
      </c>
      <c r="AW33" s="35">
        <f>K33*AO33</f>
        <v>0</v>
      </c>
      <c r="AX33" s="35">
        <f>K33*AP33</f>
        <v>0</v>
      </c>
      <c r="AY33" s="38" t="s">
        <v>165</v>
      </c>
      <c r="AZ33" s="38" t="s">
        <v>172</v>
      </c>
      <c r="BA33" s="34" t="s">
        <v>176</v>
      </c>
      <c r="BC33" s="35">
        <f>AW33+AX33</f>
        <v>0</v>
      </c>
      <c r="BD33" s="35">
        <f>L33/(100-BE33)*100</f>
        <v>0</v>
      </c>
      <c r="BE33" s="35">
        <v>0</v>
      </c>
      <c r="BF33" s="35">
        <f>33</f>
        <v>33</v>
      </c>
      <c r="BH33" s="25">
        <f>K33*AO33</f>
        <v>0</v>
      </c>
      <c r="BI33" s="25">
        <f>K33*AP33</f>
        <v>0</v>
      </c>
      <c r="BJ33" s="25">
        <f>K33*L33</f>
        <v>0</v>
      </c>
      <c r="BK33" s="25" t="s">
        <v>181</v>
      </c>
      <c r="BL33" s="35">
        <v>18</v>
      </c>
    </row>
    <row r="34" spans="1:64" x14ac:dyDescent="0.2">
      <c r="A34" s="5"/>
      <c r="C34" s="19" t="s">
        <v>90</v>
      </c>
      <c r="I34" s="21" t="s">
        <v>135</v>
      </c>
      <c r="K34" s="76">
        <v>65.84</v>
      </c>
      <c r="M34" s="32"/>
      <c r="N34" s="5"/>
    </row>
    <row r="35" spans="1:64" x14ac:dyDescent="0.2">
      <c r="A35" s="5"/>
      <c r="C35" s="19" t="s">
        <v>91</v>
      </c>
      <c r="I35" s="21" t="s">
        <v>136</v>
      </c>
      <c r="K35" s="76">
        <v>70</v>
      </c>
      <c r="M35" s="32"/>
      <c r="N35" s="5"/>
    </row>
    <row r="36" spans="1:64" x14ac:dyDescent="0.2">
      <c r="A36" s="4" t="s">
        <v>15</v>
      </c>
      <c r="B36" s="14" t="s">
        <v>47</v>
      </c>
      <c r="C36" s="108" t="s">
        <v>92</v>
      </c>
      <c r="D36" s="109"/>
      <c r="E36" s="109"/>
      <c r="F36" s="109"/>
      <c r="G36" s="109"/>
      <c r="H36" s="109"/>
      <c r="I36" s="109"/>
      <c r="J36" s="14" t="s">
        <v>142</v>
      </c>
      <c r="K36" s="75">
        <v>62</v>
      </c>
      <c r="L36" s="25">
        <v>0</v>
      </c>
      <c r="M36" s="41">
        <f>K36*L36</f>
        <v>0</v>
      </c>
      <c r="N36" s="5"/>
      <c r="Z36" s="35">
        <f>IF(AQ36="5",BJ36,0)</f>
        <v>0</v>
      </c>
      <c r="AB36" s="35">
        <f>IF(AQ36="1",BH36,0)</f>
        <v>0</v>
      </c>
      <c r="AC36" s="35">
        <f>IF(AQ36="1",BI36,0)</f>
        <v>0</v>
      </c>
      <c r="AD36" s="35">
        <f>IF(AQ36="7",BH36,0)</f>
        <v>0</v>
      </c>
      <c r="AE36" s="35">
        <f>IF(AQ36="7",BI36,0)</f>
        <v>0</v>
      </c>
      <c r="AF36" s="35">
        <f>IF(AQ36="2",BH36,0)</f>
        <v>0</v>
      </c>
      <c r="AG36" s="35">
        <f>IF(AQ36="2",BI36,0)</f>
        <v>0</v>
      </c>
      <c r="AH36" s="35">
        <f>IF(AQ36="0",BJ36,0)</f>
        <v>0</v>
      </c>
      <c r="AI36" s="34"/>
      <c r="AJ36" s="25">
        <f>IF(AN36=0,M36,0)</f>
        <v>0</v>
      </c>
      <c r="AK36" s="25">
        <f>IF(AN36=15,M36,0)</f>
        <v>0</v>
      </c>
      <c r="AL36" s="25">
        <f>IF(AN36=21,M36,0)</f>
        <v>0</v>
      </c>
      <c r="AN36" s="35">
        <v>21</v>
      </c>
      <c r="AO36" s="35">
        <f>L36*0</f>
        <v>0</v>
      </c>
      <c r="AP36" s="35">
        <f>L36*(1-0)</f>
        <v>0</v>
      </c>
      <c r="AQ36" s="36" t="s">
        <v>7</v>
      </c>
      <c r="AV36" s="35">
        <f>AW36+AX36</f>
        <v>0</v>
      </c>
      <c r="AW36" s="35">
        <f>K36*AO36</f>
        <v>0</v>
      </c>
      <c r="AX36" s="35">
        <f>K36*AP36</f>
        <v>0</v>
      </c>
      <c r="AY36" s="38" t="s">
        <v>165</v>
      </c>
      <c r="AZ36" s="38" t="s">
        <v>172</v>
      </c>
      <c r="BA36" s="34" t="s">
        <v>176</v>
      </c>
      <c r="BC36" s="35">
        <f>AW36+AX36</f>
        <v>0</v>
      </c>
      <c r="BD36" s="35">
        <f>L36/(100-BE36)*100</f>
        <v>0</v>
      </c>
      <c r="BE36" s="35">
        <v>0</v>
      </c>
      <c r="BF36" s="35">
        <f>36</f>
        <v>36</v>
      </c>
      <c r="BH36" s="25">
        <f>K36*AO36</f>
        <v>0</v>
      </c>
      <c r="BI36" s="25">
        <f>K36*AP36</f>
        <v>0</v>
      </c>
      <c r="BJ36" s="25">
        <f>K36*L36</f>
        <v>0</v>
      </c>
      <c r="BK36" s="25" t="s">
        <v>181</v>
      </c>
      <c r="BL36" s="35">
        <v>18</v>
      </c>
    </row>
    <row r="37" spans="1:64" x14ac:dyDescent="0.2">
      <c r="A37" s="5"/>
      <c r="C37" s="19" t="s">
        <v>93</v>
      </c>
      <c r="I37" s="21"/>
      <c r="K37" s="76">
        <v>62</v>
      </c>
      <c r="M37" s="32"/>
      <c r="N37" s="5"/>
    </row>
    <row r="38" spans="1:64" x14ac:dyDescent="0.2">
      <c r="A38" s="4" t="s">
        <v>16</v>
      </c>
      <c r="B38" s="14" t="s">
        <v>48</v>
      </c>
      <c r="C38" s="108" t="s">
        <v>94</v>
      </c>
      <c r="D38" s="109"/>
      <c r="E38" s="109"/>
      <c r="F38" s="109"/>
      <c r="G38" s="109"/>
      <c r="H38" s="109"/>
      <c r="I38" s="109"/>
      <c r="J38" s="14" t="s">
        <v>142</v>
      </c>
      <c r="K38" s="75">
        <v>70</v>
      </c>
      <c r="L38" s="25">
        <v>0</v>
      </c>
      <c r="M38" s="41">
        <f>K38*L38</f>
        <v>0</v>
      </c>
      <c r="N38" s="5"/>
      <c r="Z38" s="35">
        <f>IF(AQ38="5",BJ38,0)</f>
        <v>0</v>
      </c>
      <c r="AB38" s="35">
        <f>IF(AQ38="1",BH38,0)</f>
        <v>0</v>
      </c>
      <c r="AC38" s="35">
        <f>IF(AQ38="1",BI38,0)</f>
        <v>0</v>
      </c>
      <c r="AD38" s="35">
        <f>IF(AQ38="7",BH38,0)</f>
        <v>0</v>
      </c>
      <c r="AE38" s="35">
        <f>IF(AQ38="7",BI38,0)</f>
        <v>0</v>
      </c>
      <c r="AF38" s="35">
        <f>IF(AQ38="2",BH38,0)</f>
        <v>0</v>
      </c>
      <c r="AG38" s="35">
        <f>IF(AQ38="2",BI38,0)</f>
        <v>0</v>
      </c>
      <c r="AH38" s="35">
        <f>IF(AQ38="0",BJ38,0)</f>
        <v>0</v>
      </c>
      <c r="AI38" s="34"/>
      <c r="AJ38" s="25">
        <f>IF(AN38=0,M38,0)</f>
        <v>0</v>
      </c>
      <c r="AK38" s="25">
        <f>IF(AN38=15,M38,0)</f>
        <v>0</v>
      </c>
      <c r="AL38" s="25">
        <f>IF(AN38=21,M38,0)</f>
        <v>0</v>
      </c>
      <c r="AN38" s="35">
        <v>21</v>
      </c>
      <c r="AO38" s="35">
        <f>L38*0</f>
        <v>0</v>
      </c>
      <c r="AP38" s="35">
        <f>L38*(1-0)</f>
        <v>0</v>
      </c>
      <c r="AQ38" s="36" t="s">
        <v>7</v>
      </c>
      <c r="AV38" s="35">
        <f>AW38+AX38</f>
        <v>0</v>
      </c>
      <c r="AW38" s="35">
        <f>K38*AO38</f>
        <v>0</v>
      </c>
      <c r="AX38" s="35">
        <f>K38*AP38</f>
        <v>0</v>
      </c>
      <c r="AY38" s="38" t="s">
        <v>165</v>
      </c>
      <c r="AZ38" s="38" t="s">
        <v>172</v>
      </c>
      <c r="BA38" s="34" t="s">
        <v>176</v>
      </c>
      <c r="BC38" s="35">
        <f>AW38+AX38</f>
        <v>0</v>
      </c>
      <c r="BD38" s="35">
        <f>L38/(100-BE38)*100</f>
        <v>0</v>
      </c>
      <c r="BE38" s="35">
        <v>0</v>
      </c>
      <c r="BF38" s="35">
        <f>38</f>
        <v>38</v>
      </c>
      <c r="BH38" s="25">
        <f>K38*AO38</f>
        <v>0</v>
      </c>
      <c r="BI38" s="25">
        <f>K38*AP38</f>
        <v>0</v>
      </c>
      <c r="BJ38" s="25">
        <f>K38*L38</f>
        <v>0</v>
      </c>
      <c r="BK38" s="25" t="s">
        <v>181</v>
      </c>
      <c r="BL38" s="35">
        <v>18</v>
      </c>
    </row>
    <row r="39" spans="1:64" x14ac:dyDescent="0.2">
      <c r="A39" s="5"/>
      <c r="B39" s="15" t="s">
        <v>39</v>
      </c>
      <c r="C39" s="110" t="s">
        <v>95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2"/>
      <c r="N39" s="5"/>
    </row>
    <row r="40" spans="1:64" x14ac:dyDescent="0.2">
      <c r="A40" s="5"/>
      <c r="C40" s="19" t="s">
        <v>91</v>
      </c>
      <c r="I40" s="21"/>
      <c r="K40" s="76">
        <v>70</v>
      </c>
      <c r="M40" s="32"/>
      <c r="N40" s="5"/>
    </row>
    <row r="41" spans="1:64" x14ac:dyDescent="0.2">
      <c r="A41" s="4" t="s">
        <v>17</v>
      </c>
      <c r="B41" s="14" t="s">
        <v>49</v>
      </c>
      <c r="C41" s="108" t="s">
        <v>96</v>
      </c>
      <c r="D41" s="109"/>
      <c r="E41" s="109"/>
      <c r="F41" s="109"/>
      <c r="G41" s="109"/>
      <c r="H41" s="109"/>
      <c r="I41" s="109"/>
      <c r="J41" s="14" t="s">
        <v>142</v>
      </c>
      <c r="K41" s="75">
        <v>65.84</v>
      </c>
      <c r="L41" s="25">
        <v>0</v>
      </c>
      <c r="M41" s="41">
        <f>K41*L41</f>
        <v>0</v>
      </c>
      <c r="N41" s="5"/>
      <c r="Z41" s="35">
        <f>IF(AQ41="5",BJ41,0)</f>
        <v>0</v>
      </c>
      <c r="AB41" s="35">
        <f>IF(AQ41="1",BH41,0)</f>
        <v>0</v>
      </c>
      <c r="AC41" s="35">
        <f>IF(AQ41="1",BI41,0)</f>
        <v>0</v>
      </c>
      <c r="AD41" s="35">
        <f>IF(AQ41="7",BH41,0)</f>
        <v>0</v>
      </c>
      <c r="AE41" s="35">
        <f>IF(AQ41="7",BI41,0)</f>
        <v>0</v>
      </c>
      <c r="AF41" s="35">
        <f>IF(AQ41="2",BH41,0)</f>
        <v>0</v>
      </c>
      <c r="AG41" s="35">
        <f>IF(AQ41="2",BI41,0)</f>
        <v>0</v>
      </c>
      <c r="AH41" s="35">
        <f>IF(AQ41="0",BJ41,0)</f>
        <v>0</v>
      </c>
      <c r="AI41" s="34"/>
      <c r="AJ41" s="25">
        <f>IF(AN41=0,M41,0)</f>
        <v>0</v>
      </c>
      <c r="AK41" s="25">
        <f>IF(AN41=15,M41,0)</f>
        <v>0</v>
      </c>
      <c r="AL41" s="25">
        <f>IF(AN41=21,M41,0)</f>
        <v>0</v>
      </c>
      <c r="AN41" s="35">
        <v>21</v>
      </c>
      <c r="AO41" s="35">
        <f>L41*0</f>
        <v>0</v>
      </c>
      <c r="AP41" s="35">
        <f>L41*(1-0)</f>
        <v>0</v>
      </c>
      <c r="AQ41" s="36" t="s">
        <v>7</v>
      </c>
      <c r="AV41" s="35">
        <f>AW41+AX41</f>
        <v>0</v>
      </c>
      <c r="AW41" s="35">
        <f>K41*AO41</f>
        <v>0</v>
      </c>
      <c r="AX41" s="35">
        <f>K41*AP41</f>
        <v>0</v>
      </c>
      <c r="AY41" s="38" t="s">
        <v>165</v>
      </c>
      <c r="AZ41" s="38" t="s">
        <v>172</v>
      </c>
      <c r="BA41" s="34" t="s">
        <v>176</v>
      </c>
      <c r="BC41" s="35">
        <f>AW41+AX41</f>
        <v>0</v>
      </c>
      <c r="BD41" s="35">
        <f>L41/(100-BE41)*100</f>
        <v>0</v>
      </c>
      <c r="BE41" s="35">
        <v>0</v>
      </c>
      <c r="BF41" s="35">
        <f>41</f>
        <v>41</v>
      </c>
      <c r="BH41" s="25">
        <f>K41*AO41</f>
        <v>0</v>
      </c>
      <c r="BI41" s="25">
        <f>K41*AP41</f>
        <v>0</v>
      </c>
      <c r="BJ41" s="25">
        <f>K41*L41</f>
        <v>0</v>
      </c>
      <c r="BK41" s="25" t="s">
        <v>181</v>
      </c>
      <c r="BL41" s="35">
        <v>18</v>
      </c>
    </row>
    <row r="42" spans="1:64" x14ac:dyDescent="0.2">
      <c r="A42" s="5"/>
      <c r="C42" s="19" t="s">
        <v>97</v>
      </c>
      <c r="I42" s="21"/>
      <c r="K42" s="76">
        <v>65.84</v>
      </c>
      <c r="M42" s="32"/>
      <c r="N42" s="5"/>
    </row>
    <row r="43" spans="1:64" x14ac:dyDescent="0.2">
      <c r="A43" s="6"/>
      <c r="B43" s="16" t="s">
        <v>25</v>
      </c>
      <c r="C43" s="98" t="s">
        <v>98</v>
      </c>
      <c r="D43" s="99"/>
      <c r="E43" s="99"/>
      <c r="F43" s="99"/>
      <c r="G43" s="99"/>
      <c r="H43" s="99"/>
      <c r="I43" s="99"/>
      <c r="J43" s="23" t="s">
        <v>6</v>
      </c>
      <c r="K43" s="23" t="s">
        <v>6</v>
      </c>
      <c r="L43" s="23" t="s">
        <v>6</v>
      </c>
      <c r="M43" s="42">
        <f>SUM(M44:M44)</f>
        <v>0</v>
      </c>
      <c r="N43" s="5"/>
      <c r="AI43" s="34"/>
      <c r="AS43" s="46">
        <f>SUM(AJ44:AJ44)</f>
        <v>0</v>
      </c>
      <c r="AT43" s="46">
        <f>SUM(AK44:AK44)</f>
        <v>0</v>
      </c>
      <c r="AU43" s="46">
        <f>SUM(AL44:AL44)</f>
        <v>0</v>
      </c>
    </row>
    <row r="44" spans="1:64" x14ac:dyDescent="0.2">
      <c r="A44" s="4" t="s">
        <v>18</v>
      </c>
      <c r="B44" s="14" t="s">
        <v>50</v>
      </c>
      <c r="C44" s="108" t="s">
        <v>99</v>
      </c>
      <c r="D44" s="109"/>
      <c r="E44" s="109"/>
      <c r="F44" s="109"/>
      <c r="G44" s="109"/>
      <c r="H44" s="109"/>
      <c r="I44" s="109"/>
      <c r="J44" s="14" t="s">
        <v>141</v>
      </c>
      <c r="K44" s="75">
        <v>12.016</v>
      </c>
      <c r="L44" s="25">
        <v>0</v>
      </c>
      <c r="M44" s="41">
        <f>K44*L44</f>
        <v>0</v>
      </c>
      <c r="N44" s="5"/>
      <c r="Z44" s="35">
        <f>IF(AQ44="5",BJ44,0)</f>
        <v>0</v>
      </c>
      <c r="AB44" s="35">
        <f>IF(AQ44="1",BH44,0)</f>
        <v>0</v>
      </c>
      <c r="AC44" s="35">
        <f>IF(AQ44="1",BI44,0)</f>
        <v>0</v>
      </c>
      <c r="AD44" s="35">
        <f>IF(AQ44="7",BH44,0)</f>
        <v>0</v>
      </c>
      <c r="AE44" s="35">
        <f>IF(AQ44="7",BI44,0)</f>
        <v>0</v>
      </c>
      <c r="AF44" s="35">
        <f>IF(AQ44="2",BH44,0)</f>
        <v>0</v>
      </c>
      <c r="AG44" s="35">
        <f>IF(AQ44="2",BI44,0)</f>
        <v>0</v>
      </c>
      <c r="AH44" s="35">
        <f>IF(AQ44="0",BJ44,0)</f>
        <v>0</v>
      </c>
      <c r="AI44" s="34"/>
      <c r="AJ44" s="25">
        <f>IF(AN44=0,M44,0)</f>
        <v>0</v>
      </c>
      <c r="AK44" s="25">
        <f>IF(AN44=15,M44,0)</f>
        <v>0</v>
      </c>
      <c r="AL44" s="25">
        <f>IF(AN44=21,M44,0)</f>
        <v>0</v>
      </c>
      <c r="AN44" s="35">
        <v>21</v>
      </c>
      <c r="AO44" s="35">
        <f>L44*0</f>
        <v>0</v>
      </c>
      <c r="AP44" s="35">
        <f>L44*(1-0)</f>
        <v>0</v>
      </c>
      <c r="AQ44" s="36" t="s">
        <v>7</v>
      </c>
      <c r="AV44" s="35">
        <f>AW44+AX44</f>
        <v>0</v>
      </c>
      <c r="AW44" s="35">
        <f>K44*AO44</f>
        <v>0</v>
      </c>
      <c r="AX44" s="35">
        <f>K44*AP44</f>
        <v>0</v>
      </c>
      <c r="AY44" s="38" t="s">
        <v>166</v>
      </c>
      <c r="AZ44" s="38" t="s">
        <v>172</v>
      </c>
      <c r="BA44" s="34" t="s">
        <v>176</v>
      </c>
      <c r="BC44" s="35">
        <f>AW44+AX44</f>
        <v>0</v>
      </c>
      <c r="BD44" s="35">
        <f>L44/(100-BE44)*100</f>
        <v>0</v>
      </c>
      <c r="BE44" s="35">
        <v>0</v>
      </c>
      <c r="BF44" s="35">
        <f>44</f>
        <v>44</v>
      </c>
      <c r="BH44" s="25">
        <f>K44*AO44</f>
        <v>0</v>
      </c>
      <c r="BI44" s="25">
        <f>K44*AP44</f>
        <v>0</v>
      </c>
      <c r="BJ44" s="25">
        <f>K44*L44</f>
        <v>0</v>
      </c>
      <c r="BK44" s="25" t="s">
        <v>181</v>
      </c>
      <c r="BL44" s="35">
        <v>19</v>
      </c>
    </row>
    <row r="45" spans="1:64" x14ac:dyDescent="0.2">
      <c r="A45" s="5"/>
      <c r="C45" s="19" t="s">
        <v>85</v>
      </c>
      <c r="I45" s="21"/>
      <c r="K45" s="76">
        <v>12.016</v>
      </c>
      <c r="M45" s="32"/>
      <c r="N45" s="5"/>
    </row>
    <row r="46" spans="1:64" x14ac:dyDescent="0.2">
      <c r="A46" s="6"/>
      <c r="B46" s="16" t="s">
        <v>51</v>
      </c>
      <c r="C46" s="98" t="s">
        <v>100</v>
      </c>
      <c r="D46" s="99"/>
      <c r="E46" s="99"/>
      <c r="F46" s="99"/>
      <c r="G46" s="99"/>
      <c r="H46" s="99"/>
      <c r="I46" s="99"/>
      <c r="J46" s="23" t="s">
        <v>6</v>
      </c>
      <c r="K46" s="23" t="s">
        <v>6</v>
      </c>
      <c r="L46" s="23" t="s">
        <v>6</v>
      </c>
      <c r="M46" s="42">
        <f>SUM(M47:M47)</f>
        <v>0</v>
      </c>
      <c r="N46" s="5"/>
      <c r="AI46" s="34"/>
      <c r="AS46" s="46">
        <f>SUM(AJ47:AJ47)</f>
        <v>0</v>
      </c>
      <c r="AT46" s="46">
        <f>SUM(AK47:AK47)</f>
        <v>0</v>
      </c>
      <c r="AU46" s="46">
        <f>SUM(AL47:AL47)</f>
        <v>0</v>
      </c>
    </row>
    <row r="47" spans="1:64" x14ac:dyDescent="0.2">
      <c r="A47" s="4" t="s">
        <v>19</v>
      </c>
      <c r="B47" s="14" t="s">
        <v>52</v>
      </c>
      <c r="C47" s="108" t="s">
        <v>101</v>
      </c>
      <c r="D47" s="109"/>
      <c r="E47" s="109"/>
      <c r="F47" s="109"/>
      <c r="G47" s="109"/>
      <c r="H47" s="109"/>
      <c r="I47" s="109"/>
      <c r="J47" s="14" t="s">
        <v>138</v>
      </c>
      <c r="K47" s="75">
        <v>13</v>
      </c>
      <c r="L47" s="25">
        <v>0</v>
      </c>
      <c r="M47" s="41">
        <f>K47*L47</f>
        <v>0</v>
      </c>
      <c r="N47" s="5"/>
      <c r="Z47" s="35">
        <f>IF(AQ47="5",BJ47,0)</f>
        <v>0</v>
      </c>
      <c r="AB47" s="35">
        <f>IF(AQ47="1",BH47,0)</f>
        <v>0</v>
      </c>
      <c r="AC47" s="35">
        <f>IF(AQ47="1",BI47,0)</f>
        <v>0</v>
      </c>
      <c r="AD47" s="35">
        <f>IF(AQ47="7",BH47,0)</f>
        <v>0</v>
      </c>
      <c r="AE47" s="35">
        <f>IF(AQ47="7",BI47,0)</f>
        <v>0</v>
      </c>
      <c r="AF47" s="35">
        <f>IF(AQ47="2",BH47,0)</f>
        <v>0</v>
      </c>
      <c r="AG47" s="35">
        <f>IF(AQ47="2",BI47,0)</f>
        <v>0</v>
      </c>
      <c r="AH47" s="35">
        <f>IF(AQ47="0",BJ47,0)</f>
        <v>0</v>
      </c>
      <c r="AI47" s="34"/>
      <c r="AJ47" s="25">
        <f>IF(AN47=0,M47,0)</f>
        <v>0</v>
      </c>
      <c r="AK47" s="25">
        <f>IF(AN47=15,M47,0)</f>
        <v>0</v>
      </c>
      <c r="AL47" s="25">
        <f>IF(AN47=21,M47,0)</f>
        <v>0</v>
      </c>
      <c r="AN47" s="35">
        <v>21</v>
      </c>
      <c r="AO47" s="35">
        <f>L47*0.433870277975766</f>
        <v>0</v>
      </c>
      <c r="AP47" s="35">
        <f>L47*(1-0.433870277975766)</f>
        <v>0</v>
      </c>
      <c r="AQ47" s="36" t="s">
        <v>7</v>
      </c>
      <c r="AV47" s="35">
        <f>AW47+AX47</f>
        <v>0</v>
      </c>
      <c r="AW47" s="35">
        <f>K47*AO47</f>
        <v>0</v>
      </c>
      <c r="AX47" s="35">
        <f>K47*AP47</f>
        <v>0</v>
      </c>
      <c r="AY47" s="38" t="s">
        <v>167</v>
      </c>
      <c r="AZ47" s="38" t="s">
        <v>173</v>
      </c>
      <c r="BA47" s="34" t="s">
        <v>176</v>
      </c>
      <c r="BC47" s="35">
        <f>AW47+AX47</f>
        <v>0</v>
      </c>
      <c r="BD47" s="35">
        <f>L47/(100-BE47)*100</f>
        <v>0</v>
      </c>
      <c r="BE47" s="35">
        <v>0</v>
      </c>
      <c r="BF47" s="35">
        <f>47</f>
        <v>47</v>
      </c>
      <c r="BH47" s="25">
        <f>K47*AO47</f>
        <v>0</v>
      </c>
      <c r="BI47" s="25">
        <f>K47*AP47</f>
        <v>0</v>
      </c>
      <c r="BJ47" s="25">
        <f>K47*L47</f>
        <v>0</v>
      </c>
      <c r="BK47" s="25" t="s">
        <v>181</v>
      </c>
      <c r="BL47" s="35">
        <v>31</v>
      </c>
    </row>
    <row r="48" spans="1:64" x14ac:dyDescent="0.2">
      <c r="A48" s="5"/>
      <c r="C48" s="19" t="s">
        <v>19</v>
      </c>
      <c r="I48" s="21"/>
      <c r="K48" s="76">
        <v>13</v>
      </c>
      <c r="M48" s="32"/>
      <c r="N48" s="5"/>
    </row>
    <row r="49" spans="1:64" x14ac:dyDescent="0.2">
      <c r="A49" s="6"/>
      <c r="B49" s="16" t="s">
        <v>53</v>
      </c>
      <c r="C49" s="98" t="s">
        <v>102</v>
      </c>
      <c r="D49" s="99"/>
      <c r="E49" s="99"/>
      <c r="F49" s="99"/>
      <c r="G49" s="99"/>
      <c r="H49" s="99"/>
      <c r="I49" s="99"/>
      <c r="J49" s="23" t="s">
        <v>6</v>
      </c>
      <c r="K49" s="23" t="s">
        <v>6</v>
      </c>
      <c r="L49" s="23" t="s">
        <v>6</v>
      </c>
      <c r="M49" s="42">
        <f>SUM(M50:M50)</f>
        <v>0</v>
      </c>
      <c r="N49" s="5"/>
      <c r="AI49" s="34"/>
      <c r="AS49" s="46">
        <f>SUM(AJ50:AJ50)</f>
        <v>0</v>
      </c>
      <c r="AT49" s="46">
        <f>SUM(AK50:AK50)</f>
        <v>0</v>
      </c>
      <c r="AU49" s="46">
        <f>SUM(AL50:AL50)</f>
        <v>0</v>
      </c>
    </row>
    <row r="50" spans="1:64" x14ac:dyDescent="0.2">
      <c r="A50" s="4" t="s">
        <v>20</v>
      </c>
      <c r="B50" s="14" t="s">
        <v>54</v>
      </c>
      <c r="C50" s="108" t="s">
        <v>103</v>
      </c>
      <c r="D50" s="109"/>
      <c r="E50" s="109"/>
      <c r="F50" s="109"/>
      <c r="G50" s="109"/>
      <c r="H50" s="109"/>
      <c r="I50" s="109"/>
      <c r="J50" s="14" t="s">
        <v>142</v>
      </c>
      <c r="K50" s="75">
        <v>62</v>
      </c>
      <c r="L50" s="25">
        <v>0</v>
      </c>
      <c r="M50" s="41">
        <f>K50*L50</f>
        <v>0</v>
      </c>
      <c r="N50" s="5"/>
      <c r="Z50" s="35">
        <f>IF(AQ50="5",BJ50,0)</f>
        <v>0</v>
      </c>
      <c r="AB50" s="35">
        <f>IF(AQ50="1",BH50,0)</f>
        <v>0</v>
      </c>
      <c r="AC50" s="35">
        <f>IF(AQ50="1",BI50,0)</f>
        <v>0</v>
      </c>
      <c r="AD50" s="35">
        <f>IF(AQ50="7",BH50,0)</f>
        <v>0</v>
      </c>
      <c r="AE50" s="35">
        <f>IF(AQ50="7",BI50,0)</f>
        <v>0</v>
      </c>
      <c r="AF50" s="35">
        <f>IF(AQ50="2",BH50,0)</f>
        <v>0</v>
      </c>
      <c r="AG50" s="35">
        <f>IF(AQ50="2",BI50,0)</f>
        <v>0</v>
      </c>
      <c r="AH50" s="35">
        <f>IF(AQ50="0",BJ50,0)</f>
        <v>0</v>
      </c>
      <c r="AI50" s="34"/>
      <c r="AJ50" s="25">
        <f>IF(AN50=0,M50,0)</f>
        <v>0</v>
      </c>
      <c r="AK50" s="25">
        <f>IF(AN50=15,M50,0)</f>
        <v>0</v>
      </c>
      <c r="AL50" s="25">
        <f>IF(AN50=21,M50,0)</f>
        <v>0</v>
      </c>
      <c r="AN50" s="35">
        <v>21</v>
      </c>
      <c r="AO50" s="35">
        <f>L50*0.858655899425547</f>
        <v>0</v>
      </c>
      <c r="AP50" s="35">
        <f>L50*(1-0.858655899425547)</f>
        <v>0</v>
      </c>
      <c r="AQ50" s="36" t="s">
        <v>7</v>
      </c>
      <c r="AV50" s="35">
        <f>AW50+AX50</f>
        <v>0</v>
      </c>
      <c r="AW50" s="35">
        <f>K50*AO50</f>
        <v>0</v>
      </c>
      <c r="AX50" s="35">
        <f>K50*AP50</f>
        <v>0</v>
      </c>
      <c r="AY50" s="38" t="s">
        <v>168</v>
      </c>
      <c r="AZ50" s="38" t="s">
        <v>174</v>
      </c>
      <c r="BA50" s="34" t="s">
        <v>176</v>
      </c>
      <c r="BC50" s="35">
        <f>AW50+AX50</f>
        <v>0</v>
      </c>
      <c r="BD50" s="35">
        <f>L50/(100-BE50)*100</f>
        <v>0</v>
      </c>
      <c r="BE50" s="35">
        <v>0</v>
      </c>
      <c r="BF50" s="35">
        <f>50</f>
        <v>50</v>
      </c>
      <c r="BH50" s="25">
        <f>K50*AO50</f>
        <v>0</v>
      </c>
      <c r="BI50" s="25">
        <f>K50*AP50</f>
        <v>0</v>
      </c>
      <c r="BJ50" s="25">
        <f>K50*L50</f>
        <v>0</v>
      </c>
      <c r="BK50" s="25" t="s">
        <v>181</v>
      </c>
      <c r="BL50" s="35">
        <v>56</v>
      </c>
    </row>
    <row r="51" spans="1:64" x14ac:dyDescent="0.2">
      <c r="A51" s="5"/>
      <c r="B51" s="15" t="s">
        <v>39</v>
      </c>
      <c r="C51" s="110" t="s">
        <v>104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2"/>
      <c r="N51" s="5"/>
    </row>
    <row r="52" spans="1:64" x14ac:dyDescent="0.2">
      <c r="A52" s="5"/>
      <c r="C52" s="19" t="s">
        <v>93</v>
      </c>
      <c r="I52" s="21"/>
      <c r="K52" s="76">
        <v>62</v>
      </c>
      <c r="M52" s="32"/>
      <c r="N52" s="5"/>
    </row>
    <row r="53" spans="1:64" x14ac:dyDescent="0.2">
      <c r="A53" s="6"/>
      <c r="B53" s="16" t="s">
        <v>55</v>
      </c>
      <c r="C53" s="98" t="s">
        <v>105</v>
      </c>
      <c r="D53" s="99"/>
      <c r="E53" s="99"/>
      <c r="F53" s="99"/>
      <c r="G53" s="99"/>
      <c r="H53" s="99"/>
      <c r="I53" s="99"/>
      <c r="J53" s="23" t="s">
        <v>6</v>
      </c>
      <c r="K53" s="23" t="s">
        <v>6</v>
      </c>
      <c r="L53" s="23" t="s">
        <v>6</v>
      </c>
      <c r="M53" s="42">
        <f>SUM(M54:M57)</f>
        <v>0</v>
      </c>
      <c r="N53" s="5"/>
      <c r="AI53" s="34"/>
      <c r="AS53" s="46">
        <f>SUM(AJ54:AJ57)</f>
        <v>0</v>
      </c>
      <c r="AT53" s="46">
        <f>SUM(AK54:AK57)</f>
        <v>0</v>
      </c>
      <c r="AU53" s="46">
        <f>SUM(AL54:AL57)</f>
        <v>0</v>
      </c>
    </row>
    <row r="54" spans="1:64" x14ac:dyDescent="0.2">
      <c r="A54" s="4" t="s">
        <v>21</v>
      </c>
      <c r="B54" s="14" t="s">
        <v>235</v>
      </c>
      <c r="C54" s="108" t="s">
        <v>236</v>
      </c>
      <c r="D54" s="109"/>
      <c r="E54" s="109"/>
      <c r="F54" s="109"/>
      <c r="G54" s="109"/>
      <c r="H54" s="109"/>
      <c r="I54" s="109"/>
      <c r="J54" s="14" t="s">
        <v>142</v>
      </c>
      <c r="K54" s="75">
        <v>62</v>
      </c>
      <c r="L54" s="25">
        <v>0</v>
      </c>
      <c r="M54" s="41">
        <f>K54*L54</f>
        <v>0</v>
      </c>
      <c r="N54" s="5"/>
      <c r="Z54" s="35">
        <f>IF(AQ54="5",BJ54,0)</f>
        <v>0</v>
      </c>
      <c r="AB54" s="35">
        <f>IF(AQ54="1",BH54,0)</f>
        <v>0</v>
      </c>
      <c r="AC54" s="35">
        <f>IF(AQ54="1",BI54,0)</f>
        <v>0</v>
      </c>
      <c r="AD54" s="35">
        <f>IF(AQ54="7",BH54,0)</f>
        <v>0</v>
      </c>
      <c r="AE54" s="35">
        <f>IF(AQ54="7",BI54,0)</f>
        <v>0</v>
      </c>
      <c r="AF54" s="35">
        <f>IF(AQ54="2",BH54,0)</f>
        <v>0</v>
      </c>
      <c r="AG54" s="35">
        <f>IF(AQ54="2",BI54,0)</f>
        <v>0</v>
      </c>
      <c r="AH54" s="35">
        <f>IF(AQ54="0",BJ54,0)</f>
        <v>0</v>
      </c>
      <c r="AI54" s="34"/>
      <c r="AJ54" s="25">
        <f>IF(AN54=0,M54,0)</f>
        <v>0</v>
      </c>
      <c r="AK54" s="25">
        <f>IF(AN54=15,M54,0)</f>
        <v>0</v>
      </c>
      <c r="AL54" s="25">
        <f>IF(AN54=21,M54,0)</f>
        <v>0</v>
      </c>
      <c r="AN54" s="35">
        <v>21</v>
      </c>
      <c r="AO54" s="35">
        <f>L54*0.156200693850394</f>
        <v>0</v>
      </c>
      <c r="AP54" s="35">
        <f>L54*(1-0.156200693850394)</f>
        <v>0</v>
      </c>
      <c r="AQ54" s="36" t="s">
        <v>7</v>
      </c>
      <c r="AV54" s="35">
        <f>AW54+AX54</f>
        <v>0</v>
      </c>
      <c r="AW54" s="35">
        <f>K54*AO54</f>
        <v>0</v>
      </c>
      <c r="AX54" s="35">
        <f>K54*AP54</f>
        <v>0</v>
      </c>
      <c r="AY54" s="38" t="s">
        <v>169</v>
      </c>
      <c r="AZ54" s="38" t="s">
        <v>174</v>
      </c>
      <c r="BA54" s="34" t="s">
        <v>176</v>
      </c>
      <c r="BC54" s="35">
        <f>AW54+AX54</f>
        <v>0</v>
      </c>
      <c r="BD54" s="35">
        <f>L54/(100-BE54)*100</f>
        <v>0</v>
      </c>
      <c r="BE54" s="35">
        <v>0</v>
      </c>
      <c r="BF54" s="35">
        <f>54</f>
        <v>54</v>
      </c>
      <c r="BH54" s="25">
        <f>K54*AO54</f>
        <v>0</v>
      </c>
      <c r="BI54" s="25">
        <f>K54*AP54</f>
        <v>0</v>
      </c>
      <c r="BJ54" s="25">
        <f>K54*L54</f>
        <v>0</v>
      </c>
      <c r="BK54" s="25" t="s">
        <v>181</v>
      </c>
      <c r="BL54" s="35">
        <v>59</v>
      </c>
    </row>
    <row r="55" spans="1:64" x14ac:dyDescent="0.2">
      <c r="A55" s="5"/>
      <c r="C55" s="19" t="s">
        <v>93</v>
      </c>
      <c r="I55" s="21"/>
      <c r="K55" s="76">
        <v>62</v>
      </c>
      <c r="M55" s="32"/>
      <c r="N55" s="5"/>
    </row>
    <row r="56" spans="1:64" x14ac:dyDescent="0.2">
      <c r="A56" s="7" t="s">
        <v>22</v>
      </c>
      <c r="B56" s="17" t="s">
        <v>56</v>
      </c>
      <c r="C56" s="113" t="s">
        <v>237</v>
      </c>
      <c r="D56" s="114"/>
      <c r="E56" s="114"/>
      <c r="F56" s="114"/>
      <c r="G56" s="114"/>
      <c r="H56" s="114"/>
      <c r="I56" s="114"/>
      <c r="J56" s="17" t="s">
        <v>142</v>
      </c>
      <c r="K56" s="77">
        <v>65.099999999999994</v>
      </c>
      <c r="L56" s="26">
        <v>0</v>
      </c>
      <c r="M56" s="43">
        <f>K56*L56</f>
        <v>0</v>
      </c>
      <c r="N56" s="5"/>
      <c r="Z56" s="35">
        <f>IF(AQ56="5",BJ56,0)</f>
        <v>0</v>
      </c>
      <c r="AB56" s="35">
        <f>IF(AQ56="1",BH56,0)</f>
        <v>0</v>
      </c>
      <c r="AC56" s="35">
        <f>IF(AQ56="1",BI56,0)</f>
        <v>0</v>
      </c>
      <c r="AD56" s="35">
        <f>IF(AQ56="7",BH56,0)</f>
        <v>0</v>
      </c>
      <c r="AE56" s="35">
        <f>IF(AQ56="7",BI56,0)</f>
        <v>0</v>
      </c>
      <c r="AF56" s="35">
        <f>IF(AQ56="2",BH56,0)</f>
        <v>0</v>
      </c>
      <c r="AG56" s="35">
        <f>IF(AQ56="2",BI56,0)</f>
        <v>0</v>
      </c>
      <c r="AH56" s="35">
        <f>IF(AQ56="0",BJ56,0)</f>
        <v>0</v>
      </c>
      <c r="AI56" s="34"/>
      <c r="AJ56" s="26">
        <f>IF(AN56=0,M56,0)</f>
        <v>0</v>
      </c>
      <c r="AK56" s="26">
        <f>IF(AN56=15,M56,0)</f>
        <v>0</v>
      </c>
      <c r="AL56" s="26">
        <f>IF(AN56=21,M56,0)</f>
        <v>0</v>
      </c>
      <c r="AN56" s="35">
        <v>21</v>
      </c>
      <c r="AO56" s="35">
        <f>L56*1</f>
        <v>0</v>
      </c>
      <c r="AP56" s="35">
        <f>L56*(1-1)</f>
        <v>0</v>
      </c>
      <c r="AQ56" s="37" t="s">
        <v>7</v>
      </c>
      <c r="AV56" s="35">
        <f>AW56+AX56</f>
        <v>0</v>
      </c>
      <c r="AW56" s="35">
        <f>K56*AO56</f>
        <v>0</v>
      </c>
      <c r="AX56" s="35">
        <f>K56*AP56</f>
        <v>0</v>
      </c>
      <c r="AY56" s="38" t="s">
        <v>169</v>
      </c>
      <c r="AZ56" s="38" t="s">
        <v>174</v>
      </c>
      <c r="BA56" s="34" t="s">
        <v>176</v>
      </c>
      <c r="BC56" s="35">
        <f>AW56+AX56</f>
        <v>0</v>
      </c>
      <c r="BD56" s="35">
        <f>L56/(100-BE56)*100</f>
        <v>0</v>
      </c>
      <c r="BE56" s="35">
        <v>0</v>
      </c>
      <c r="BF56" s="35">
        <f>56</f>
        <v>56</v>
      </c>
      <c r="BH56" s="26">
        <f>K56*AO56</f>
        <v>0</v>
      </c>
      <c r="BI56" s="26">
        <f>K56*AP56</f>
        <v>0</v>
      </c>
      <c r="BJ56" s="26">
        <f>K56*L56</f>
        <v>0</v>
      </c>
      <c r="BK56" s="26" t="s">
        <v>182</v>
      </c>
      <c r="BL56" s="35">
        <v>59</v>
      </c>
    </row>
    <row r="57" spans="1:64" x14ac:dyDescent="0.2">
      <c r="A57" s="5"/>
      <c r="C57" s="19" t="s">
        <v>93</v>
      </c>
      <c r="I57" s="21"/>
      <c r="K57" s="76">
        <v>62</v>
      </c>
      <c r="M57" s="32"/>
      <c r="N57" s="5"/>
    </row>
    <row r="58" spans="1:64" x14ac:dyDescent="0.2">
      <c r="A58" s="6"/>
      <c r="B58" s="16" t="s">
        <v>57</v>
      </c>
      <c r="C58" s="98" t="s">
        <v>106</v>
      </c>
      <c r="D58" s="99"/>
      <c r="E58" s="99"/>
      <c r="F58" s="99"/>
      <c r="G58" s="99"/>
      <c r="H58" s="99"/>
      <c r="I58" s="99"/>
      <c r="J58" s="23" t="s">
        <v>6</v>
      </c>
      <c r="K58" s="23" t="s">
        <v>6</v>
      </c>
      <c r="L58" s="23" t="s">
        <v>6</v>
      </c>
      <c r="M58" s="42">
        <f>SUM(M59:M59)</f>
        <v>0</v>
      </c>
      <c r="N58" s="5"/>
      <c r="AI58" s="34"/>
      <c r="AS58" s="46">
        <f>SUM(AJ59:AJ59)</f>
        <v>0</v>
      </c>
      <c r="AT58" s="46">
        <f>SUM(AK59:AK59)</f>
        <v>0</v>
      </c>
      <c r="AU58" s="46">
        <f>SUM(AL59:AL59)</f>
        <v>0</v>
      </c>
    </row>
    <row r="59" spans="1:64" x14ac:dyDescent="0.2">
      <c r="A59" s="4" t="s">
        <v>23</v>
      </c>
      <c r="B59" s="79" t="s">
        <v>235</v>
      </c>
      <c r="C59" s="108" t="s">
        <v>236</v>
      </c>
      <c r="D59" s="109"/>
      <c r="E59" s="109"/>
      <c r="F59" s="109"/>
      <c r="G59" s="109"/>
      <c r="H59" s="109"/>
      <c r="I59" s="109"/>
      <c r="J59" s="14" t="s">
        <v>143</v>
      </c>
      <c r="K59" s="75">
        <v>79.739999999999995</v>
      </c>
      <c r="L59" s="25">
        <v>0</v>
      </c>
      <c r="M59" s="41">
        <f>K59*L59</f>
        <v>0</v>
      </c>
      <c r="N59" s="5"/>
      <c r="Z59" s="35">
        <f>IF(AQ59="5",BJ59,0)</f>
        <v>0</v>
      </c>
      <c r="AB59" s="35">
        <f>IF(AQ59="1",BH59,0)</f>
        <v>0</v>
      </c>
      <c r="AC59" s="35">
        <f>IF(AQ59="1",BI59,0)</f>
        <v>0</v>
      </c>
      <c r="AD59" s="35">
        <f>IF(AQ59="7",BH59,0)</f>
        <v>0</v>
      </c>
      <c r="AE59" s="35">
        <f>IF(AQ59="7",BI59,0)</f>
        <v>0</v>
      </c>
      <c r="AF59" s="35">
        <f>IF(AQ59="2",BH59,0)</f>
        <v>0</v>
      </c>
      <c r="AG59" s="35">
        <f>IF(AQ59="2",BI59,0)</f>
        <v>0</v>
      </c>
      <c r="AH59" s="35">
        <f>IF(AQ59="0",BJ59,0)</f>
        <v>0</v>
      </c>
      <c r="AI59" s="34"/>
      <c r="AJ59" s="25">
        <f>IF(AN59=0,M59,0)</f>
        <v>0</v>
      </c>
      <c r="AK59" s="25">
        <f>IF(AN59=15,M59,0)</f>
        <v>0</v>
      </c>
      <c r="AL59" s="25">
        <f>IF(AN59=21,M59,0)</f>
        <v>0</v>
      </c>
      <c r="AN59" s="35">
        <v>21</v>
      </c>
      <c r="AO59" s="35">
        <f>L59*0.720994163222068</f>
        <v>0</v>
      </c>
      <c r="AP59" s="35">
        <f>L59*(1-0.720994163222068)</f>
        <v>0</v>
      </c>
      <c r="AQ59" s="36" t="s">
        <v>7</v>
      </c>
      <c r="AV59" s="35">
        <f>AW59+AX59</f>
        <v>0</v>
      </c>
      <c r="AW59" s="35">
        <f>K59*AO59</f>
        <v>0</v>
      </c>
      <c r="AX59" s="35">
        <f>K59*AP59</f>
        <v>0</v>
      </c>
      <c r="AY59" s="38" t="s">
        <v>170</v>
      </c>
      <c r="AZ59" s="38" t="s">
        <v>175</v>
      </c>
      <c r="BA59" s="34" t="s">
        <v>176</v>
      </c>
      <c r="BC59" s="35">
        <f>AW59+AX59</f>
        <v>0</v>
      </c>
      <c r="BD59" s="35">
        <f>L59/(100-BE59)*100</f>
        <v>0</v>
      </c>
      <c r="BE59" s="35">
        <v>0</v>
      </c>
      <c r="BF59" s="35">
        <f>65</f>
        <v>65</v>
      </c>
      <c r="BH59" s="25">
        <f>K59*AO59</f>
        <v>0</v>
      </c>
      <c r="BI59" s="25">
        <f>K59*AP59</f>
        <v>0</v>
      </c>
      <c r="BJ59" s="25">
        <f>K59*L59</f>
        <v>0</v>
      </c>
      <c r="BK59" s="25" t="s">
        <v>181</v>
      </c>
      <c r="BL59" s="35">
        <v>91</v>
      </c>
    </row>
    <row r="60" spans="1:64" x14ac:dyDescent="0.2">
      <c r="A60" s="5"/>
      <c r="B60" s="15" t="s">
        <v>39</v>
      </c>
      <c r="C60" s="110" t="s">
        <v>238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5"/>
    </row>
    <row r="61" spans="1:64" x14ac:dyDescent="0.2">
      <c r="A61" s="6"/>
      <c r="B61" s="16" t="s">
        <v>58</v>
      </c>
      <c r="C61" s="98" t="s">
        <v>107</v>
      </c>
      <c r="D61" s="99"/>
      <c r="E61" s="99"/>
      <c r="F61" s="99"/>
      <c r="G61" s="99"/>
      <c r="H61" s="99"/>
      <c r="I61" s="99"/>
      <c r="J61" s="23" t="s">
        <v>6</v>
      </c>
      <c r="K61" s="23" t="s">
        <v>6</v>
      </c>
      <c r="L61" s="23" t="s">
        <v>6</v>
      </c>
      <c r="M61" s="42">
        <f>SUM(M62:M86)</f>
        <v>0</v>
      </c>
      <c r="N61" s="5"/>
      <c r="AI61" s="34"/>
      <c r="AS61" s="46">
        <f>SUM(AJ62:AJ86)</f>
        <v>0</v>
      </c>
      <c r="AT61" s="46">
        <f>SUM(AK62:AK86)</f>
        <v>0</v>
      </c>
      <c r="AU61" s="46">
        <f>SUM(AL62:AL86)</f>
        <v>0</v>
      </c>
    </row>
    <row r="62" spans="1:64" x14ac:dyDescent="0.2">
      <c r="A62" s="4" t="s">
        <v>24</v>
      </c>
      <c r="B62" s="14" t="s">
        <v>59</v>
      </c>
      <c r="C62" s="108" t="s">
        <v>108</v>
      </c>
      <c r="D62" s="109"/>
      <c r="E62" s="109"/>
      <c r="F62" s="109"/>
      <c r="G62" s="109"/>
      <c r="H62" s="109"/>
      <c r="I62" s="109"/>
      <c r="J62" s="14" t="s">
        <v>140</v>
      </c>
      <c r="K62" s="75">
        <v>1</v>
      </c>
      <c r="L62" s="25">
        <v>0</v>
      </c>
      <c r="M62" s="41">
        <f>K62*L62</f>
        <v>0</v>
      </c>
      <c r="N62" s="5"/>
      <c r="Z62" s="35">
        <f>IF(AQ62="5",BJ62,0)</f>
        <v>0</v>
      </c>
      <c r="AB62" s="35">
        <f>IF(AQ62="1",BH62,0)</f>
        <v>0</v>
      </c>
      <c r="AC62" s="35">
        <f>IF(AQ62="1",BI62,0)</f>
        <v>0</v>
      </c>
      <c r="AD62" s="35">
        <f>IF(AQ62="7",BH62,0)</f>
        <v>0</v>
      </c>
      <c r="AE62" s="35">
        <f>IF(AQ62="7",BI62,0)</f>
        <v>0</v>
      </c>
      <c r="AF62" s="35">
        <f>IF(AQ62="2",BH62,0)</f>
        <v>0</v>
      </c>
      <c r="AG62" s="35">
        <f>IF(AQ62="2",BI62,0)</f>
        <v>0</v>
      </c>
      <c r="AH62" s="35">
        <f>IF(AQ62="0",BJ62,0)</f>
        <v>0</v>
      </c>
      <c r="AI62" s="34"/>
      <c r="AJ62" s="25">
        <f>IF(AN62=0,M62,0)</f>
        <v>0</v>
      </c>
      <c r="AK62" s="25">
        <f>IF(AN62=15,M62,0)</f>
        <v>0</v>
      </c>
      <c r="AL62" s="25">
        <f>IF(AN62=21,M62,0)</f>
        <v>0</v>
      </c>
      <c r="AN62" s="35">
        <v>21</v>
      </c>
      <c r="AO62" s="35">
        <f>L62*0</f>
        <v>0</v>
      </c>
      <c r="AP62" s="35">
        <f>L62*(1-0)</f>
        <v>0</v>
      </c>
      <c r="AQ62" s="36" t="s">
        <v>7</v>
      </c>
      <c r="AV62" s="35">
        <f>AW62+AX62</f>
        <v>0</v>
      </c>
      <c r="AW62" s="35">
        <f>K62*AO62</f>
        <v>0</v>
      </c>
      <c r="AX62" s="35">
        <f>K62*AP62</f>
        <v>0</v>
      </c>
      <c r="AY62" s="38" t="s">
        <v>171</v>
      </c>
      <c r="AZ62" s="38" t="s">
        <v>175</v>
      </c>
      <c r="BA62" s="34" t="s">
        <v>176</v>
      </c>
      <c r="BC62" s="35">
        <f>AW62+AX62</f>
        <v>0</v>
      </c>
      <c r="BD62" s="35">
        <f>L62/(100-BE62)*100</f>
        <v>0</v>
      </c>
      <c r="BE62" s="35">
        <v>0</v>
      </c>
      <c r="BF62" s="35">
        <f>70</f>
        <v>70</v>
      </c>
      <c r="BH62" s="25">
        <f>K62*AO62</f>
        <v>0</v>
      </c>
      <c r="BI62" s="25">
        <f>K62*AP62</f>
        <v>0</v>
      </c>
      <c r="BJ62" s="25">
        <f>K62*L62</f>
        <v>0</v>
      </c>
      <c r="BK62" s="25" t="s">
        <v>181</v>
      </c>
      <c r="BL62" s="35">
        <v>93</v>
      </c>
    </row>
    <row r="63" spans="1:64" x14ac:dyDescent="0.2">
      <c r="A63" s="5"/>
      <c r="C63" s="19" t="s">
        <v>7</v>
      </c>
      <c r="I63" s="21"/>
      <c r="K63" s="76">
        <v>1</v>
      </c>
      <c r="M63" s="32"/>
      <c r="N63" s="5"/>
    </row>
    <row r="64" spans="1:64" x14ac:dyDescent="0.2">
      <c r="A64" s="4" t="s">
        <v>25</v>
      </c>
      <c r="B64" s="14" t="s">
        <v>60</v>
      </c>
      <c r="C64" s="108" t="s">
        <v>109</v>
      </c>
      <c r="D64" s="109"/>
      <c r="E64" s="109"/>
      <c r="F64" s="109"/>
      <c r="G64" s="109"/>
      <c r="H64" s="109"/>
      <c r="I64" s="109"/>
      <c r="J64" s="14" t="s">
        <v>144</v>
      </c>
      <c r="K64" s="75">
        <v>1</v>
      </c>
      <c r="L64" s="25">
        <v>0</v>
      </c>
      <c r="M64" s="41">
        <f>K64*L64</f>
        <v>0</v>
      </c>
      <c r="N64" s="5"/>
      <c r="Z64" s="35">
        <f>IF(AQ64="5",BJ64,0)</f>
        <v>0</v>
      </c>
      <c r="AB64" s="35">
        <f>IF(AQ64="1",BH64,0)</f>
        <v>0</v>
      </c>
      <c r="AC64" s="35">
        <f>IF(AQ64="1",BI64,0)</f>
        <v>0</v>
      </c>
      <c r="AD64" s="35">
        <f>IF(AQ64="7",BH64,0)</f>
        <v>0</v>
      </c>
      <c r="AE64" s="35">
        <f>IF(AQ64="7",BI64,0)</f>
        <v>0</v>
      </c>
      <c r="AF64" s="35">
        <f>IF(AQ64="2",BH64,0)</f>
        <v>0</v>
      </c>
      <c r="AG64" s="35">
        <f>IF(AQ64="2",BI64,0)</f>
        <v>0</v>
      </c>
      <c r="AH64" s="35">
        <f>IF(AQ64="0",BJ64,0)</f>
        <v>0</v>
      </c>
      <c r="AI64" s="34"/>
      <c r="AJ64" s="25">
        <f>IF(AN64=0,M64,0)</f>
        <v>0</v>
      </c>
      <c r="AK64" s="25">
        <f>IF(AN64=15,M64,0)</f>
        <v>0</v>
      </c>
      <c r="AL64" s="25">
        <f>IF(AN64=21,M64,0)</f>
        <v>0</v>
      </c>
      <c r="AN64" s="35">
        <v>21</v>
      </c>
      <c r="AO64" s="35">
        <f>L64*0</f>
        <v>0</v>
      </c>
      <c r="AP64" s="35">
        <f>L64*(1-0)</f>
        <v>0</v>
      </c>
      <c r="AQ64" s="36" t="s">
        <v>7</v>
      </c>
      <c r="AV64" s="35">
        <f>AW64+AX64</f>
        <v>0</v>
      </c>
      <c r="AW64" s="35">
        <f>K64*AO64</f>
        <v>0</v>
      </c>
      <c r="AX64" s="35">
        <f>K64*AP64</f>
        <v>0</v>
      </c>
      <c r="AY64" s="38" t="s">
        <v>171</v>
      </c>
      <c r="AZ64" s="38" t="s">
        <v>175</v>
      </c>
      <c r="BA64" s="34" t="s">
        <v>176</v>
      </c>
      <c r="BC64" s="35">
        <f>AW64+AX64</f>
        <v>0</v>
      </c>
      <c r="BD64" s="35">
        <f>L64/(100-BE64)*100</f>
        <v>0</v>
      </c>
      <c r="BE64" s="35">
        <v>0</v>
      </c>
      <c r="BF64" s="35">
        <f>72</f>
        <v>72</v>
      </c>
      <c r="BH64" s="25">
        <f>K64*AO64</f>
        <v>0</v>
      </c>
      <c r="BI64" s="25">
        <f>K64*AP64</f>
        <v>0</v>
      </c>
      <c r="BJ64" s="25">
        <f>K64*L64</f>
        <v>0</v>
      </c>
      <c r="BK64" s="25" t="s">
        <v>181</v>
      </c>
      <c r="BL64" s="35">
        <v>93</v>
      </c>
    </row>
    <row r="65" spans="1:64" x14ac:dyDescent="0.2">
      <c r="A65" s="5"/>
      <c r="B65" s="15" t="s">
        <v>39</v>
      </c>
      <c r="C65" s="110" t="s">
        <v>110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2"/>
      <c r="N65" s="5"/>
    </row>
    <row r="66" spans="1:64" x14ac:dyDescent="0.2">
      <c r="A66" s="5"/>
      <c r="C66" s="19" t="s">
        <v>7</v>
      </c>
      <c r="I66" s="21"/>
      <c r="K66" s="76">
        <v>1</v>
      </c>
      <c r="M66" s="32"/>
      <c r="N66" s="5"/>
    </row>
    <row r="67" spans="1:64" x14ac:dyDescent="0.2">
      <c r="A67" s="4" t="s">
        <v>26</v>
      </c>
      <c r="B67" s="14" t="s">
        <v>61</v>
      </c>
      <c r="C67" s="108" t="s">
        <v>111</v>
      </c>
      <c r="D67" s="109"/>
      <c r="E67" s="109"/>
      <c r="F67" s="109"/>
      <c r="G67" s="109"/>
      <c r="H67" s="109"/>
      <c r="I67" s="109"/>
      <c r="J67" s="14" t="s">
        <v>144</v>
      </c>
      <c r="K67" s="75">
        <v>1</v>
      </c>
      <c r="L67" s="25">
        <v>0</v>
      </c>
      <c r="M67" s="41">
        <f>K67*L67</f>
        <v>0</v>
      </c>
      <c r="N67" s="5"/>
      <c r="Z67" s="35">
        <f>IF(AQ67="5",BJ67,0)</f>
        <v>0</v>
      </c>
      <c r="AB67" s="35">
        <f>IF(AQ67="1",BH67,0)</f>
        <v>0</v>
      </c>
      <c r="AC67" s="35">
        <f>IF(AQ67="1",BI67,0)</f>
        <v>0</v>
      </c>
      <c r="AD67" s="35">
        <f>IF(AQ67="7",BH67,0)</f>
        <v>0</v>
      </c>
      <c r="AE67" s="35">
        <f>IF(AQ67="7",BI67,0)</f>
        <v>0</v>
      </c>
      <c r="AF67" s="35">
        <f>IF(AQ67="2",BH67,0)</f>
        <v>0</v>
      </c>
      <c r="AG67" s="35">
        <f>IF(AQ67="2",BI67,0)</f>
        <v>0</v>
      </c>
      <c r="AH67" s="35">
        <f>IF(AQ67="0",BJ67,0)</f>
        <v>0</v>
      </c>
      <c r="AI67" s="34"/>
      <c r="AJ67" s="25">
        <f>IF(AN67=0,M67,0)</f>
        <v>0</v>
      </c>
      <c r="AK67" s="25">
        <f>IF(AN67=15,M67,0)</f>
        <v>0</v>
      </c>
      <c r="AL67" s="25">
        <f>IF(AN67=21,M67,0)</f>
        <v>0</v>
      </c>
      <c r="AN67" s="35">
        <v>21</v>
      </c>
      <c r="AO67" s="35">
        <f>L67*0</f>
        <v>0</v>
      </c>
      <c r="AP67" s="35">
        <f>L67*(1-0)</f>
        <v>0</v>
      </c>
      <c r="AQ67" s="36" t="s">
        <v>7</v>
      </c>
      <c r="AV67" s="35">
        <f>AW67+AX67</f>
        <v>0</v>
      </c>
      <c r="AW67" s="35">
        <f>K67*AO67</f>
        <v>0</v>
      </c>
      <c r="AX67" s="35">
        <f>K67*AP67</f>
        <v>0</v>
      </c>
      <c r="AY67" s="38" t="s">
        <v>171</v>
      </c>
      <c r="AZ67" s="38" t="s">
        <v>175</v>
      </c>
      <c r="BA67" s="34" t="s">
        <v>176</v>
      </c>
      <c r="BC67" s="35">
        <f>AW67+AX67</f>
        <v>0</v>
      </c>
      <c r="BD67" s="35">
        <f>L67/(100-BE67)*100</f>
        <v>0</v>
      </c>
      <c r="BE67" s="35">
        <v>0</v>
      </c>
      <c r="BF67" s="35">
        <f>75</f>
        <v>75</v>
      </c>
      <c r="BH67" s="25">
        <f>K67*AO67</f>
        <v>0</v>
      </c>
      <c r="BI67" s="25">
        <f>K67*AP67</f>
        <v>0</v>
      </c>
      <c r="BJ67" s="25">
        <f>K67*L67</f>
        <v>0</v>
      </c>
      <c r="BK67" s="25" t="s">
        <v>181</v>
      </c>
      <c r="BL67" s="35">
        <v>93</v>
      </c>
    </row>
    <row r="68" spans="1:64" x14ac:dyDescent="0.2">
      <c r="A68" s="5"/>
      <c r="B68" s="15" t="s">
        <v>39</v>
      </c>
      <c r="C68" s="110" t="s">
        <v>112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2"/>
      <c r="N68" s="5"/>
    </row>
    <row r="69" spans="1:64" x14ac:dyDescent="0.2">
      <c r="A69" s="5"/>
      <c r="C69" s="19" t="s">
        <v>7</v>
      </c>
      <c r="I69" s="21"/>
      <c r="K69" s="76">
        <v>1</v>
      </c>
      <c r="M69" s="32"/>
      <c r="N69" s="5"/>
    </row>
    <row r="70" spans="1:64" x14ac:dyDescent="0.2">
      <c r="A70" s="4" t="s">
        <v>27</v>
      </c>
      <c r="B70" s="14" t="s">
        <v>62</v>
      </c>
      <c r="C70" s="108" t="s">
        <v>113</v>
      </c>
      <c r="D70" s="109"/>
      <c r="E70" s="109"/>
      <c r="F70" s="109"/>
      <c r="G70" s="109"/>
      <c r="H70" s="109"/>
      <c r="I70" s="109"/>
      <c r="J70" s="14" t="s">
        <v>144</v>
      </c>
      <c r="K70" s="75">
        <v>1</v>
      </c>
      <c r="L70" s="25">
        <v>0</v>
      </c>
      <c r="M70" s="41">
        <f>K70*L70</f>
        <v>0</v>
      </c>
      <c r="N70" s="5"/>
      <c r="Z70" s="35">
        <f>IF(AQ70="5",BJ70,0)</f>
        <v>0</v>
      </c>
      <c r="AB70" s="35">
        <f>IF(AQ70="1",BH70,0)</f>
        <v>0</v>
      </c>
      <c r="AC70" s="35">
        <f>IF(AQ70="1",BI70,0)</f>
        <v>0</v>
      </c>
      <c r="AD70" s="35">
        <f>IF(AQ70="7",BH70,0)</f>
        <v>0</v>
      </c>
      <c r="AE70" s="35">
        <f>IF(AQ70="7",BI70,0)</f>
        <v>0</v>
      </c>
      <c r="AF70" s="35">
        <f>IF(AQ70="2",BH70,0)</f>
        <v>0</v>
      </c>
      <c r="AG70" s="35">
        <f>IF(AQ70="2",BI70,0)</f>
        <v>0</v>
      </c>
      <c r="AH70" s="35">
        <f>IF(AQ70="0",BJ70,0)</f>
        <v>0</v>
      </c>
      <c r="AI70" s="34"/>
      <c r="AJ70" s="25">
        <f>IF(AN70=0,M70,0)</f>
        <v>0</v>
      </c>
      <c r="AK70" s="25">
        <f>IF(AN70=15,M70,0)</f>
        <v>0</v>
      </c>
      <c r="AL70" s="25">
        <f>IF(AN70=21,M70,0)</f>
        <v>0</v>
      </c>
      <c r="AN70" s="35">
        <v>21</v>
      </c>
      <c r="AO70" s="35">
        <f>L70*0</f>
        <v>0</v>
      </c>
      <c r="AP70" s="35">
        <f>L70*(1-0)</f>
        <v>0</v>
      </c>
      <c r="AQ70" s="36" t="s">
        <v>7</v>
      </c>
      <c r="AV70" s="35">
        <f>AW70+AX70</f>
        <v>0</v>
      </c>
      <c r="AW70" s="35">
        <f>K70*AO70</f>
        <v>0</v>
      </c>
      <c r="AX70" s="35">
        <f>K70*AP70</f>
        <v>0</v>
      </c>
      <c r="AY70" s="38" t="s">
        <v>171</v>
      </c>
      <c r="AZ70" s="38" t="s">
        <v>175</v>
      </c>
      <c r="BA70" s="34" t="s">
        <v>176</v>
      </c>
      <c r="BC70" s="35">
        <f>AW70+AX70</f>
        <v>0</v>
      </c>
      <c r="BD70" s="35">
        <f>L70/(100-BE70)*100</f>
        <v>0</v>
      </c>
      <c r="BE70" s="35">
        <v>0</v>
      </c>
      <c r="BF70" s="35">
        <f>78</f>
        <v>78</v>
      </c>
      <c r="BH70" s="25">
        <f>K70*AO70</f>
        <v>0</v>
      </c>
      <c r="BI70" s="25">
        <f>K70*AP70</f>
        <v>0</v>
      </c>
      <c r="BJ70" s="25">
        <f>K70*L70</f>
        <v>0</v>
      </c>
      <c r="BK70" s="25" t="s">
        <v>181</v>
      </c>
      <c r="BL70" s="35">
        <v>93</v>
      </c>
    </row>
    <row r="71" spans="1:64" x14ac:dyDescent="0.2">
      <c r="A71" s="5"/>
      <c r="C71" s="19" t="s">
        <v>7</v>
      </c>
      <c r="I71" s="21"/>
      <c r="K71" s="76">
        <v>1</v>
      </c>
      <c r="M71" s="32"/>
      <c r="N71" s="5"/>
    </row>
    <row r="72" spans="1:64" x14ac:dyDescent="0.2">
      <c r="A72" s="4" t="s">
        <v>28</v>
      </c>
      <c r="B72" s="14" t="s">
        <v>63</v>
      </c>
      <c r="C72" s="108" t="s">
        <v>114</v>
      </c>
      <c r="D72" s="109"/>
      <c r="E72" s="109"/>
      <c r="F72" s="109"/>
      <c r="G72" s="109"/>
      <c r="H72" s="109"/>
      <c r="I72" s="109"/>
      <c r="J72" s="14" t="s">
        <v>144</v>
      </c>
      <c r="K72" s="75">
        <v>14</v>
      </c>
      <c r="L72" s="25">
        <v>0</v>
      </c>
      <c r="M72" s="41">
        <f>K72*L72</f>
        <v>0</v>
      </c>
      <c r="N72" s="5"/>
      <c r="Z72" s="35">
        <f>IF(AQ72="5",BJ72,0)</f>
        <v>0</v>
      </c>
      <c r="AB72" s="35">
        <f>IF(AQ72="1",BH72,0)</f>
        <v>0</v>
      </c>
      <c r="AC72" s="35">
        <f>IF(AQ72="1",BI72,0)</f>
        <v>0</v>
      </c>
      <c r="AD72" s="35">
        <f>IF(AQ72="7",BH72,0)</f>
        <v>0</v>
      </c>
      <c r="AE72" s="35">
        <f>IF(AQ72="7",BI72,0)</f>
        <v>0</v>
      </c>
      <c r="AF72" s="35">
        <f>IF(AQ72="2",BH72,0)</f>
        <v>0</v>
      </c>
      <c r="AG72" s="35">
        <f>IF(AQ72="2",BI72,0)</f>
        <v>0</v>
      </c>
      <c r="AH72" s="35">
        <f>IF(AQ72="0",BJ72,0)</f>
        <v>0</v>
      </c>
      <c r="AI72" s="34"/>
      <c r="AJ72" s="25">
        <f>IF(AN72=0,M72,0)</f>
        <v>0</v>
      </c>
      <c r="AK72" s="25">
        <f>IF(AN72=15,M72,0)</f>
        <v>0</v>
      </c>
      <c r="AL72" s="25">
        <f>IF(AN72=21,M72,0)</f>
        <v>0</v>
      </c>
      <c r="AN72" s="35">
        <v>21</v>
      </c>
      <c r="AO72" s="35">
        <f>L72*0</f>
        <v>0</v>
      </c>
      <c r="AP72" s="35">
        <f>L72*(1-0)</f>
        <v>0</v>
      </c>
      <c r="AQ72" s="36" t="s">
        <v>7</v>
      </c>
      <c r="AV72" s="35">
        <f>AW72+AX72</f>
        <v>0</v>
      </c>
      <c r="AW72" s="35">
        <f>K72*AO72</f>
        <v>0</v>
      </c>
      <c r="AX72" s="35">
        <f>K72*AP72</f>
        <v>0</v>
      </c>
      <c r="AY72" s="38" t="s">
        <v>171</v>
      </c>
      <c r="AZ72" s="38" t="s">
        <v>175</v>
      </c>
      <c r="BA72" s="34" t="s">
        <v>176</v>
      </c>
      <c r="BC72" s="35">
        <f>AW72+AX72</f>
        <v>0</v>
      </c>
      <c r="BD72" s="35">
        <f>L72/(100-BE72)*100</f>
        <v>0</v>
      </c>
      <c r="BE72" s="35">
        <v>0</v>
      </c>
      <c r="BF72" s="35">
        <f>80</f>
        <v>80</v>
      </c>
      <c r="BH72" s="25">
        <f>K72*AO72</f>
        <v>0</v>
      </c>
      <c r="BI72" s="25">
        <f>K72*AP72</f>
        <v>0</v>
      </c>
      <c r="BJ72" s="25">
        <f>K72*L72</f>
        <v>0</v>
      </c>
      <c r="BK72" s="25" t="s">
        <v>181</v>
      </c>
      <c r="BL72" s="35">
        <v>93</v>
      </c>
    </row>
    <row r="73" spans="1:64" x14ac:dyDescent="0.2">
      <c r="A73" s="5"/>
      <c r="B73" s="15" t="s">
        <v>39</v>
      </c>
      <c r="C73" s="110" t="s">
        <v>115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2"/>
      <c r="N73" s="5"/>
    </row>
    <row r="74" spans="1:64" x14ac:dyDescent="0.2">
      <c r="A74" s="5"/>
      <c r="C74" s="19" t="s">
        <v>20</v>
      </c>
      <c r="I74" s="21"/>
      <c r="K74" s="76">
        <v>14</v>
      </c>
      <c r="M74" s="32"/>
      <c r="N74" s="5"/>
    </row>
    <row r="75" spans="1:64" x14ac:dyDescent="0.2">
      <c r="A75" s="4" t="s">
        <v>29</v>
      </c>
      <c r="B75" s="14" t="s">
        <v>64</v>
      </c>
      <c r="C75" s="108" t="s">
        <v>116</v>
      </c>
      <c r="D75" s="109"/>
      <c r="E75" s="109"/>
      <c r="F75" s="109"/>
      <c r="G75" s="109"/>
      <c r="H75" s="109"/>
      <c r="I75" s="109"/>
      <c r="J75" s="14" t="s">
        <v>144</v>
      </c>
      <c r="K75" s="75">
        <v>14</v>
      </c>
      <c r="L75" s="25">
        <v>0</v>
      </c>
      <c r="M75" s="41">
        <f>K75*L75</f>
        <v>0</v>
      </c>
      <c r="N75" s="5"/>
      <c r="Z75" s="35">
        <f>IF(AQ75="5",BJ75,0)</f>
        <v>0</v>
      </c>
      <c r="AB75" s="35">
        <f>IF(AQ75="1",BH75,0)</f>
        <v>0</v>
      </c>
      <c r="AC75" s="35">
        <f>IF(AQ75="1",BI75,0)</f>
        <v>0</v>
      </c>
      <c r="AD75" s="35">
        <f>IF(AQ75="7",BH75,0)</f>
        <v>0</v>
      </c>
      <c r="AE75" s="35">
        <f>IF(AQ75="7",BI75,0)</f>
        <v>0</v>
      </c>
      <c r="AF75" s="35">
        <f>IF(AQ75="2",BH75,0)</f>
        <v>0</v>
      </c>
      <c r="AG75" s="35">
        <f>IF(AQ75="2",BI75,0)</f>
        <v>0</v>
      </c>
      <c r="AH75" s="35">
        <f>IF(AQ75="0",BJ75,0)</f>
        <v>0</v>
      </c>
      <c r="AI75" s="34"/>
      <c r="AJ75" s="25">
        <f>IF(AN75=0,M75,0)</f>
        <v>0</v>
      </c>
      <c r="AK75" s="25">
        <f>IF(AN75=15,M75,0)</f>
        <v>0</v>
      </c>
      <c r="AL75" s="25">
        <f>IF(AN75=21,M75,0)</f>
        <v>0</v>
      </c>
      <c r="AN75" s="35">
        <v>21</v>
      </c>
      <c r="AO75" s="35">
        <f>L75*0</f>
        <v>0</v>
      </c>
      <c r="AP75" s="35">
        <f>L75*(1-0)</f>
        <v>0</v>
      </c>
      <c r="AQ75" s="36" t="s">
        <v>7</v>
      </c>
      <c r="AV75" s="35">
        <f>AW75+AX75</f>
        <v>0</v>
      </c>
      <c r="AW75" s="35">
        <f>K75*AO75</f>
        <v>0</v>
      </c>
      <c r="AX75" s="35">
        <f>K75*AP75</f>
        <v>0</v>
      </c>
      <c r="AY75" s="38" t="s">
        <v>171</v>
      </c>
      <c r="AZ75" s="38" t="s">
        <v>175</v>
      </c>
      <c r="BA75" s="34" t="s">
        <v>176</v>
      </c>
      <c r="BC75" s="35">
        <f>AW75+AX75</f>
        <v>0</v>
      </c>
      <c r="BD75" s="35">
        <f>L75/(100-BE75)*100</f>
        <v>0</v>
      </c>
      <c r="BE75" s="35">
        <v>0</v>
      </c>
      <c r="BF75" s="35">
        <f>83</f>
        <v>83</v>
      </c>
      <c r="BH75" s="25">
        <f>K75*AO75</f>
        <v>0</v>
      </c>
      <c r="BI75" s="25">
        <f>K75*AP75</f>
        <v>0</v>
      </c>
      <c r="BJ75" s="25">
        <f>K75*L75</f>
        <v>0</v>
      </c>
      <c r="BK75" s="25" t="s">
        <v>181</v>
      </c>
      <c r="BL75" s="35">
        <v>93</v>
      </c>
    </row>
    <row r="76" spans="1:64" x14ac:dyDescent="0.2">
      <c r="A76" s="5"/>
      <c r="B76" s="15" t="s">
        <v>39</v>
      </c>
      <c r="C76" s="110" t="s">
        <v>117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2"/>
      <c r="N76" s="5"/>
    </row>
    <row r="77" spans="1:64" x14ac:dyDescent="0.2">
      <c r="A77" s="5"/>
      <c r="C77" s="19" t="s">
        <v>20</v>
      </c>
      <c r="I77" s="21"/>
      <c r="K77" s="76">
        <v>14</v>
      </c>
      <c r="M77" s="32"/>
      <c r="N77" s="5"/>
    </row>
    <row r="78" spans="1:64" x14ac:dyDescent="0.2">
      <c r="A78" s="4" t="s">
        <v>30</v>
      </c>
      <c r="B78" s="14" t="s">
        <v>65</v>
      </c>
      <c r="C78" s="108" t="s">
        <v>118</v>
      </c>
      <c r="D78" s="109"/>
      <c r="E78" s="109"/>
      <c r="F78" s="109"/>
      <c r="G78" s="109"/>
      <c r="H78" s="109"/>
      <c r="I78" s="109"/>
      <c r="J78" s="14" t="s">
        <v>144</v>
      </c>
      <c r="K78" s="75">
        <v>13</v>
      </c>
      <c r="L78" s="25">
        <v>0</v>
      </c>
      <c r="M78" s="41">
        <f>K78*L78</f>
        <v>0</v>
      </c>
      <c r="N78" s="5"/>
      <c r="Z78" s="35">
        <f>IF(AQ78="5",BJ78,0)</f>
        <v>0</v>
      </c>
      <c r="AB78" s="35">
        <f>IF(AQ78="1",BH78,0)</f>
        <v>0</v>
      </c>
      <c r="AC78" s="35">
        <f>IF(AQ78="1",BI78,0)</f>
        <v>0</v>
      </c>
      <c r="AD78" s="35">
        <f>IF(AQ78="7",BH78,0)</f>
        <v>0</v>
      </c>
      <c r="AE78" s="35">
        <f>IF(AQ78="7",BI78,0)</f>
        <v>0</v>
      </c>
      <c r="AF78" s="35">
        <f>IF(AQ78="2",BH78,0)</f>
        <v>0</v>
      </c>
      <c r="AG78" s="35">
        <f>IF(AQ78="2",BI78,0)</f>
        <v>0</v>
      </c>
      <c r="AH78" s="35">
        <f>IF(AQ78="0",BJ78,0)</f>
        <v>0</v>
      </c>
      <c r="AI78" s="34"/>
      <c r="AJ78" s="25">
        <f>IF(AN78=0,M78,0)</f>
        <v>0</v>
      </c>
      <c r="AK78" s="25">
        <f>IF(AN78=15,M78,0)</f>
        <v>0</v>
      </c>
      <c r="AL78" s="25">
        <f>IF(AN78=21,M78,0)</f>
        <v>0</v>
      </c>
      <c r="AN78" s="35">
        <v>21</v>
      </c>
      <c r="AO78" s="35">
        <f>L78*0</f>
        <v>0</v>
      </c>
      <c r="AP78" s="35">
        <f>L78*(1-0)</f>
        <v>0</v>
      </c>
      <c r="AQ78" s="36" t="s">
        <v>7</v>
      </c>
      <c r="AV78" s="35">
        <f>AW78+AX78</f>
        <v>0</v>
      </c>
      <c r="AW78" s="35">
        <f>K78*AO78</f>
        <v>0</v>
      </c>
      <c r="AX78" s="35">
        <f>K78*AP78</f>
        <v>0</v>
      </c>
      <c r="AY78" s="38" t="s">
        <v>171</v>
      </c>
      <c r="AZ78" s="38" t="s">
        <v>175</v>
      </c>
      <c r="BA78" s="34" t="s">
        <v>176</v>
      </c>
      <c r="BC78" s="35">
        <f>AW78+AX78</f>
        <v>0</v>
      </c>
      <c r="BD78" s="35">
        <f>L78/(100-BE78)*100</f>
        <v>0</v>
      </c>
      <c r="BE78" s="35">
        <v>0</v>
      </c>
      <c r="BF78" s="35">
        <f>86</f>
        <v>86</v>
      </c>
      <c r="BH78" s="25">
        <f>K78*AO78</f>
        <v>0</v>
      </c>
      <c r="BI78" s="25">
        <f>K78*AP78</f>
        <v>0</v>
      </c>
      <c r="BJ78" s="25">
        <f>K78*L78</f>
        <v>0</v>
      </c>
      <c r="BK78" s="25" t="s">
        <v>181</v>
      </c>
      <c r="BL78" s="35">
        <v>93</v>
      </c>
    </row>
    <row r="79" spans="1:64" x14ac:dyDescent="0.2">
      <c r="A79" s="5"/>
      <c r="B79" s="15" t="s">
        <v>39</v>
      </c>
      <c r="C79" s="110" t="s">
        <v>117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2"/>
      <c r="N79" s="5"/>
    </row>
    <row r="80" spans="1:64" x14ac:dyDescent="0.2">
      <c r="A80" s="5"/>
      <c r="C80" s="19" t="s">
        <v>19</v>
      </c>
      <c r="I80" s="21"/>
      <c r="K80" s="76">
        <v>13</v>
      </c>
      <c r="M80" s="32"/>
      <c r="N80" s="5"/>
    </row>
    <row r="81" spans="1:64" x14ac:dyDescent="0.2">
      <c r="A81" s="4" t="s">
        <v>31</v>
      </c>
      <c r="B81" s="14" t="s">
        <v>66</v>
      </c>
      <c r="C81" s="108" t="s">
        <v>234</v>
      </c>
      <c r="D81" s="109"/>
      <c r="E81" s="109"/>
      <c r="F81" s="109"/>
      <c r="G81" s="109"/>
      <c r="H81" s="109"/>
      <c r="I81" s="109"/>
      <c r="J81" s="14" t="s">
        <v>144</v>
      </c>
      <c r="K81" s="75">
        <v>13</v>
      </c>
      <c r="L81" s="25">
        <v>0</v>
      </c>
      <c r="M81" s="41">
        <f>K81*L81</f>
        <v>0</v>
      </c>
      <c r="N81" s="5"/>
      <c r="Z81" s="35">
        <f>IF(AQ81="5",BJ81,0)</f>
        <v>0</v>
      </c>
      <c r="AB81" s="35">
        <f>IF(AQ81="1",BH81,0)</f>
        <v>0</v>
      </c>
      <c r="AC81" s="35">
        <f>IF(AQ81="1",BI81,0)</f>
        <v>0</v>
      </c>
      <c r="AD81" s="35">
        <f>IF(AQ81="7",BH81,0)</f>
        <v>0</v>
      </c>
      <c r="AE81" s="35">
        <f>IF(AQ81="7",BI81,0)</f>
        <v>0</v>
      </c>
      <c r="AF81" s="35">
        <f>IF(AQ81="2",BH81,0)</f>
        <v>0</v>
      </c>
      <c r="AG81" s="35">
        <f>IF(AQ81="2",BI81,0)</f>
        <v>0</v>
      </c>
      <c r="AH81" s="35">
        <f>IF(AQ81="0",BJ81,0)</f>
        <v>0</v>
      </c>
      <c r="AI81" s="34"/>
      <c r="AJ81" s="25">
        <f>IF(AN81=0,M81,0)</f>
        <v>0</v>
      </c>
      <c r="AK81" s="25">
        <f>IF(AN81=15,M81,0)</f>
        <v>0</v>
      </c>
      <c r="AL81" s="25">
        <f>IF(AN81=21,M81,0)</f>
        <v>0</v>
      </c>
      <c r="AN81" s="35">
        <v>21</v>
      </c>
      <c r="AO81" s="35">
        <f>L81*0</f>
        <v>0</v>
      </c>
      <c r="AP81" s="35">
        <f>L81*(1-0)</f>
        <v>0</v>
      </c>
      <c r="AQ81" s="36" t="s">
        <v>7</v>
      </c>
      <c r="AV81" s="35">
        <f>AW81+AX81</f>
        <v>0</v>
      </c>
      <c r="AW81" s="35">
        <f>K81*AO81</f>
        <v>0</v>
      </c>
      <c r="AX81" s="35">
        <f>K81*AP81</f>
        <v>0</v>
      </c>
      <c r="AY81" s="38" t="s">
        <v>171</v>
      </c>
      <c r="AZ81" s="38" t="s">
        <v>175</v>
      </c>
      <c r="BA81" s="34" t="s">
        <v>176</v>
      </c>
      <c r="BC81" s="35">
        <f>AW81+AX81</f>
        <v>0</v>
      </c>
      <c r="BD81" s="35">
        <f>L81/(100-BE81)*100</f>
        <v>0</v>
      </c>
      <c r="BE81" s="35">
        <v>0</v>
      </c>
      <c r="BF81" s="35">
        <f>89</f>
        <v>89</v>
      </c>
      <c r="BH81" s="25">
        <f>K81*AO81</f>
        <v>0</v>
      </c>
      <c r="BI81" s="25">
        <f>K81*AP81</f>
        <v>0</v>
      </c>
      <c r="BJ81" s="25">
        <f>K81*L81</f>
        <v>0</v>
      </c>
      <c r="BK81" s="25" t="s">
        <v>181</v>
      </c>
      <c r="BL81" s="35">
        <v>93</v>
      </c>
    </row>
    <row r="82" spans="1:64" x14ac:dyDescent="0.2">
      <c r="A82" s="5"/>
      <c r="C82" s="19" t="s">
        <v>19</v>
      </c>
      <c r="I82" s="21"/>
      <c r="K82" s="76">
        <v>13</v>
      </c>
      <c r="M82" s="32"/>
      <c r="N82" s="5"/>
    </row>
    <row r="83" spans="1:64" x14ac:dyDescent="0.2">
      <c r="A83" s="4" t="s">
        <v>32</v>
      </c>
      <c r="B83" s="14" t="s">
        <v>67</v>
      </c>
      <c r="C83" s="108" t="s">
        <v>119</v>
      </c>
      <c r="D83" s="109"/>
      <c r="E83" s="109"/>
      <c r="F83" s="109"/>
      <c r="G83" s="109"/>
      <c r="H83" s="109"/>
      <c r="I83" s="109"/>
      <c r="J83" s="14" t="s">
        <v>140</v>
      </c>
      <c r="K83" s="75">
        <v>1</v>
      </c>
      <c r="L83" s="25">
        <v>0</v>
      </c>
      <c r="M83" s="41">
        <f>K83*L83</f>
        <v>0</v>
      </c>
      <c r="N83" s="5"/>
      <c r="Z83" s="35">
        <f>IF(AQ83="5",BJ83,0)</f>
        <v>0</v>
      </c>
      <c r="AB83" s="35">
        <f>IF(AQ83="1",BH83,0)</f>
        <v>0</v>
      </c>
      <c r="AC83" s="35">
        <f>IF(AQ83="1",BI83,0)</f>
        <v>0</v>
      </c>
      <c r="AD83" s="35">
        <f>IF(AQ83="7",BH83,0)</f>
        <v>0</v>
      </c>
      <c r="AE83" s="35">
        <f>IF(AQ83="7",BI83,0)</f>
        <v>0</v>
      </c>
      <c r="AF83" s="35">
        <f>IF(AQ83="2",BH83,0)</f>
        <v>0</v>
      </c>
      <c r="AG83" s="35">
        <f>IF(AQ83="2",BI83,0)</f>
        <v>0</v>
      </c>
      <c r="AH83" s="35">
        <f>IF(AQ83="0",BJ83,0)</f>
        <v>0</v>
      </c>
      <c r="AI83" s="34"/>
      <c r="AJ83" s="25">
        <f>IF(AN83=0,M83,0)</f>
        <v>0</v>
      </c>
      <c r="AK83" s="25">
        <f>IF(AN83=15,M83,0)</f>
        <v>0</v>
      </c>
      <c r="AL83" s="25">
        <f>IF(AN83=21,M83,0)</f>
        <v>0</v>
      </c>
      <c r="AN83" s="35">
        <v>21</v>
      </c>
      <c r="AO83" s="35">
        <f>L83*0</f>
        <v>0</v>
      </c>
      <c r="AP83" s="35">
        <f>L83*(1-0)</f>
        <v>0</v>
      </c>
      <c r="AQ83" s="36" t="s">
        <v>7</v>
      </c>
      <c r="AV83" s="35">
        <f>AW83+AX83</f>
        <v>0</v>
      </c>
      <c r="AW83" s="35">
        <f>K83*AO83</f>
        <v>0</v>
      </c>
      <c r="AX83" s="35">
        <f>K83*AP83</f>
        <v>0</v>
      </c>
      <c r="AY83" s="38" t="s">
        <v>171</v>
      </c>
      <c r="AZ83" s="38" t="s">
        <v>175</v>
      </c>
      <c r="BA83" s="34" t="s">
        <v>176</v>
      </c>
      <c r="BC83" s="35">
        <f>AW83+AX83</f>
        <v>0</v>
      </c>
      <c r="BD83" s="35">
        <f>L83/(100-BE83)*100</f>
        <v>0</v>
      </c>
      <c r="BE83" s="35">
        <v>0</v>
      </c>
      <c r="BF83" s="35">
        <f>91</f>
        <v>91</v>
      </c>
      <c r="BH83" s="25">
        <f>K83*AO83</f>
        <v>0</v>
      </c>
      <c r="BI83" s="25">
        <f>K83*AP83</f>
        <v>0</v>
      </c>
      <c r="BJ83" s="25">
        <f>K83*L83</f>
        <v>0</v>
      </c>
      <c r="BK83" s="25" t="s">
        <v>181</v>
      </c>
      <c r="BL83" s="35">
        <v>93</v>
      </c>
    </row>
    <row r="84" spans="1:64" x14ac:dyDescent="0.2">
      <c r="A84" s="5"/>
      <c r="B84" s="15" t="s">
        <v>39</v>
      </c>
      <c r="C84" s="110" t="s">
        <v>120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2"/>
      <c r="N84" s="5"/>
    </row>
    <row r="85" spans="1:64" x14ac:dyDescent="0.2">
      <c r="A85" s="5"/>
      <c r="C85" s="19" t="s">
        <v>7</v>
      </c>
      <c r="I85" s="21"/>
      <c r="K85" s="76">
        <v>1</v>
      </c>
      <c r="M85" s="32"/>
      <c r="N85" s="5"/>
    </row>
    <row r="86" spans="1:64" x14ac:dyDescent="0.2">
      <c r="A86" s="8" t="s">
        <v>33</v>
      </c>
      <c r="B86" s="18" t="s">
        <v>68</v>
      </c>
      <c r="C86" s="115" t="s">
        <v>121</v>
      </c>
      <c r="D86" s="116"/>
      <c r="E86" s="116"/>
      <c r="F86" s="116"/>
      <c r="G86" s="116"/>
      <c r="H86" s="116"/>
      <c r="I86" s="116"/>
      <c r="J86" s="18" t="s">
        <v>145</v>
      </c>
      <c r="K86" s="78">
        <v>51.667000000000002</v>
      </c>
      <c r="L86" s="27">
        <v>0</v>
      </c>
      <c r="M86" s="44">
        <f>K86*L86</f>
        <v>0</v>
      </c>
      <c r="N86" s="5"/>
      <c r="Z86" s="35">
        <f>IF(AQ86="5",BJ86,0)</f>
        <v>0</v>
      </c>
      <c r="AB86" s="35">
        <f>IF(AQ86="1",BH86,0)</f>
        <v>0</v>
      </c>
      <c r="AC86" s="35">
        <f>IF(AQ86="1",BI86,0)</f>
        <v>0</v>
      </c>
      <c r="AD86" s="35">
        <f>IF(AQ86="7",BH86,0)</f>
        <v>0</v>
      </c>
      <c r="AE86" s="35">
        <f>IF(AQ86="7",BI86,0)</f>
        <v>0</v>
      </c>
      <c r="AF86" s="35">
        <f>IF(AQ86="2",BH86,0)</f>
        <v>0</v>
      </c>
      <c r="AG86" s="35">
        <f>IF(AQ86="2",BI86,0)</f>
        <v>0</v>
      </c>
      <c r="AH86" s="35">
        <f>IF(AQ86="0",BJ86,0)</f>
        <v>0</v>
      </c>
      <c r="AI86" s="34"/>
      <c r="AJ86" s="25">
        <f>IF(AN86=0,M86,0)</f>
        <v>0</v>
      </c>
      <c r="AK86" s="25">
        <f>IF(AN86=15,M86,0)</f>
        <v>0</v>
      </c>
      <c r="AL86" s="25">
        <f>IF(AN86=21,M86,0)</f>
        <v>0</v>
      </c>
      <c r="AN86" s="35">
        <v>21</v>
      </c>
      <c r="AO86" s="35">
        <f>L86*0</f>
        <v>0</v>
      </c>
      <c r="AP86" s="35">
        <f>L86*(1-0)</f>
        <v>0</v>
      </c>
      <c r="AQ86" s="36" t="s">
        <v>11</v>
      </c>
      <c r="AV86" s="35">
        <f>AW86+AX86</f>
        <v>0</v>
      </c>
      <c r="AW86" s="35">
        <f>K86*AO86</f>
        <v>0</v>
      </c>
      <c r="AX86" s="35">
        <f>K86*AP86</f>
        <v>0</v>
      </c>
      <c r="AY86" s="38" t="s">
        <v>171</v>
      </c>
      <c r="AZ86" s="38" t="s">
        <v>175</v>
      </c>
      <c r="BA86" s="34" t="s">
        <v>176</v>
      </c>
      <c r="BC86" s="35">
        <f>AW86+AX86</f>
        <v>0</v>
      </c>
      <c r="BD86" s="35">
        <f>L86/(100-BE86)*100</f>
        <v>0</v>
      </c>
      <c r="BE86" s="35">
        <v>0</v>
      </c>
      <c r="BF86" s="35">
        <f>94</f>
        <v>94</v>
      </c>
      <c r="BH86" s="25">
        <f>K86*AO86</f>
        <v>0</v>
      </c>
      <c r="BI86" s="25">
        <f>K86*AP86</f>
        <v>0</v>
      </c>
      <c r="BJ86" s="25">
        <f>K86*L86</f>
        <v>0</v>
      </c>
      <c r="BK86" s="25" t="s">
        <v>181</v>
      </c>
      <c r="BL86" s="35">
        <v>93</v>
      </c>
    </row>
    <row r="87" spans="1:64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45">
        <f>ROUND(M12+M16+M23+M26+M29+M32+M43+M46+M49+M53+M58+M61,1)</f>
        <v>0</v>
      </c>
    </row>
    <row r="88" spans="1:64" ht="11.25" customHeight="1" x14ac:dyDescent="0.2">
      <c r="A88" s="10" t="s">
        <v>35</v>
      </c>
    </row>
    <row r="89" spans="1:64" x14ac:dyDescent="0.2">
      <c r="A89" s="80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</sheetData>
  <mergeCells count="77">
    <mergeCell ref="C81:I81"/>
    <mergeCell ref="C83:I83"/>
    <mergeCell ref="C84:M84"/>
    <mergeCell ref="C86:I86"/>
    <mergeCell ref="A89:M89"/>
    <mergeCell ref="C79:M79"/>
    <mergeCell ref="C62:I62"/>
    <mergeCell ref="C64:I64"/>
    <mergeCell ref="C65:M65"/>
    <mergeCell ref="C67:I67"/>
    <mergeCell ref="C68:M68"/>
    <mergeCell ref="C70:I70"/>
    <mergeCell ref="C72:I72"/>
    <mergeCell ref="C73:M73"/>
    <mergeCell ref="C75:I75"/>
    <mergeCell ref="C76:M76"/>
    <mergeCell ref="C78:I78"/>
    <mergeCell ref="C61:I61"/>
    <mergeCell ref="C47:I47"/>
    <mergeCell ref="C49:I49"/>
    <mergeCell ref="C50:I50"/>
    <mergeCell ref="C51:M51"/>
    <mergeCell ref="C53:I53"/>
    <mergeCell ref="C54:I54"/>
    <mergeCell ref="C56:I56"/>
    <mergeCell ref="C58:I58"/>
    <mergeCell ref="C59:I59"/>
    <mergeCell ref="C60:M60"/>
    <mergeCell ref="C46:I46"/>
    <mergeCell ref="C27:I27"/>
    <mergeCell ref="C29:I29"/>
    <mergeCell ref="C30:I30"/>
    <mergeCell ref="C32:I32"/>
    <mergeCell ref="C33:I33"/>
    <mergeCell ref="C36:I36"/>
    <mergeCell ref="C38:I38"/>
    <mergeCell ref="C39:M39"/>
    <mergeCell ref="C41:I41"/>
    <mergeCell ref="C43:I43"/>
    <mergeCell ref="C44:I44"/>
    <mergeCell ref="C26:I26"/>
    <mergeCell ref="C10:I10"/>
    <mergeCell ref="C11:I11"/>
    <mergeCell ref="C12:I12"/>
    <mergeCell ref="C13:I13"/>
    <mergeCell ref="C14:M14"/>
    <mergeCell ref="C16:I16"/>
    <mergeCell ref="C17:I17"/>
    <mergeCell ref="C19:I19"/>
    <mergeCell ref="C21:I21"/>
    <mergeCell ref="C23:I23"/>
    <mergeCell ref="C24:I24"/>
    <mergeCell ref="G8:M9"/>
    <mergeCell ref="A6:B7"/>
    <mergeCell ref="C6:C7"/>
    <mergeCell ref="D6:D7"/>
    <mergeCell ref="E6:E7"/>
    <mergeCell ref="F6:F7"/>
    <mergeCell ref="G6:M7"/>
    <mergeCell ref="A8:B9"/>
    <mergeCell ref="C8:C9"/>
    <mergeCell ref="D8:D9"/>
    <mergeCell ref="E8:E9"/>
    <mergeCell ref="F8:F9"/>
    <mergeCell ref="G4:M5"/>
    <mergeCell ref="A1:M1"/>
    <mergeCell ref="A2:B3"/>
    <mergeCell ref="C2:C3"/>
    <mergeCell ref="D2:D3"/>
    <mergeCell ref="E2:E3"/>
    <mergeCell ref="F2:F3"/>
    <mergeCell ref="G2:M3"/>
    <mergeCell ref="A4:B5"/>
    <mergeCell ref="C4:C5"/>
    <mergeCell ref="D4:D5"/>
    <mergeCell ref="E4:E5"/>
    <mergeCell ref="F4:F5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workbookViewId="0">
      <pane ySplit="10" topLeftCell="A11" activePane="bottomLeft" state="frozenSplit"/>
      <selection pane="bottomLeft" sqref="A1:G1"/>
    </sheetView>
  </sheetViews>
  <sheetFormatPr defaultColWidth="11.5703125" defaultRowHeight="12.75" x14ac:dyDescent="0.2"/>
  <cols>
    <col min="1" max="2" width="7.140625" customWidth="1"/>
    <col min="3" max="3" width="57.140625" customWidth="1"/>
    <col min="7" max="7" width="20.85546875" customWidth="1"/>
    <col min="8" max="9" width="0" hidden="1" customWidth="1"/>
  </cols>
  <sheetData>
    <row r="1" spans="1:9" ht="72.95" customHeight="1" x14ac:dyDescent="0.35">
      <c r="A1" s="83" t="s">
        <v>184</v>
      </c>
      <c r="B1" s="84"/>
      <c r="C1" s="84"/>
      <c r="D1" s="84"/>
      <c r="E1" s="84"/>
      <c r="F1" s="84"/>
      <c r="G1" s="84"/>
    </row>
    <row r="2" spans="1:9" x14ac:dyDescent="0.2">
      <c r="A2" s="85" t="s">
        <v>1</v>
      </c>
      <c r="B2" s="86"/>
      <c r="C2" s="88" t="str">
        <f>'Stavební rozpočet'!C2</f>
        <v>Výměna oplocení a zhotovení zpevněných ploch na hřbitově v Lupěném</v>
      </c>
      <c r="D2" s="90" t="s">
        <v>122</v>
      </c>
      <c r="E2" s="90" t="s">
        <v>6</v>
      </c>
      <c r="F2" s="91" t="s">
        <v>127</v>
      </c>
      <c r="G2" s="118" t="str">
        <f>'Stavební rozpočet'!G2</f>
        <v> </v>
      </c>
      <c r="H2" s="5"/>
    </row>
    <row r="3" spans="1:9" x14ac:dyDescent="0.2">
      <c r="A3" s="87"/>
      <c r="B3" s="81"/>
      <c r="C3" s="89"/>
      <c r="D3" s="81"/>
      <c r="E3" s="81"/>
      <c r="F3" s="81"/>
      <c r="G3" s="82"/>
      <c r="H3" s="5"/>
    </row>
    <row r="4" spans="1:9" x14ac:dyDescent="0.2">
      <c r="A4" s="93" t="s">
        <v>2</v>
      </c>
      <c r="B4" s="81"/>
      <c r="C4" s="80" t="str">
        <f>'Stavební rozpočet'!C4</f>
        <v xml:space="preserve"> </v>
      </c>
      <c r="D4" s="94" t="s">
        <v>123</v>
      </c>
      <c r="E4" s="94" t="s">
        <v>126</v>
      </c>
      <c r="F4" s="80" t="s">
        <v>128</v>
      </c>
      <c r="G4" s="117" t="str">
        <f>'Stavební rozpočet'!G4</f>
        <v>Ing. Pavla Badalová</v>
      </c>
      <c r="H4" s="5"/>
    </row>
    <row r="5" spans="1:9" x14ac:dyDescent="0.2">
      <c r="A5" s="87"/>
      <c r="B5" s="81"/>
      <c r="C5" s="81"/>
      <c r="D5" s="81"/>
      <c r="E5" s="81"/>
      <c r="F5" s="81"/>
      <c r="G5" s="82"/>
      <c r="H5" s="5"/>
    </row>
    <row r="6" spans="1:9" x14ac:dyDescent="0.2">
      <c r="A6" s="93" t="s">
        <v>3</v>
      </c>
      <c r="B6" s="81"/>
      <c r="C6" s="80" t="str">
        <f>'Stavební rozpočet'!C6</f>
        <v>Lupěné</v>
      </c>
      <c r="D6" s="94" t="s">
        <v>124</v>
      </c>
      <c r="E6" s="94" t="s">
        <v>6</v>
      </c>
      <c r="F6" s="80" t="s">
        <v>129</v>
      </c>
      <c r="G6" s="117" t="str">
        <f>'Stavební rozpočet'!G6</f>
        <v> </v>
      </c>
      <c r="H6" s="5"/>
    </row>
    <row r="7" spans="1:9" x14ac:dyDescent="0.2">
      <c r="A7" s="87"/>
      <c r="B7" s="81"/>
      <c r="C7" s="81"/>
      <c r="D7" s="81"/>
      <c r="E7" s="81"/>
      <c r="F7" s="81"/>
      <c r="G7" s="82"/>
      <c r="H7" s="5"/>
    </row>
    <row r="8" spans="1:9" x14ac:dyDescent="0.2">
      <c r="A8" s="93" t="s">
        <v>130</v>
      </c>
      <c r="B8" s="81"/>
      <c r="C8" s="80" t="str">
        <f>'Stavební rozpočet'!G8</f>
        <v> </v>
      </c>
      <c r="D8" s="94" t="s">
        <v>125</v>
      </c>
      <c r="E8" s="94" t="s">
        <v>126</v>
      </c>
      <c r="F8" s="94" t="s">
        <v>125</v>
      </c>
      <c r="G8" s="117" t="str">
        <f>'Stavební rozpočet'!E8</f>
        <v>13.01.2022</v>
      </c>
      <c r="H8" s="5"/>
    </row>
    <row r="9" spans="1:9" x14ac:dyDescent="0.2">
      <c r="A9" s="97"/>
      <c r="B9" s="95"/>
      <c r="C9" s="95"/>
      <c r="D9" s="119"/>
      <c r="E9" s="119"/>
      <c r="F9" s="119"/>
      <c r="G9" s="96"/>
      <c r="H9" s="5"/>
    </row>
    <row r="10" spans="1:9" x14ac:dyDescent="0.2">
      <c r="A10" s="47" t="s">
        <v>185</v>
      </c>
      <c r="B10" s="50" t="s">
        <v>36</v>
      </c>
      <c r="C10" s="52" t="s">
        <v>186</v>
      </c>
      <c r="D10" s="53"/>
      <c r="E10" s="9"/>
      <c r="F10" s="54"/>
      <c r="G10" s="56" t="s">
        <v>188</v>
      </c>
      <c r="H10" s="5"/>
    </row>
    <row r="11" spans="1:9" x14ac:dyDescent="0.2">
      <c r="A11" s="48"/>
      <c r="B11" s="51" t="s">
        <v>37</v>
      </c>
      <c r="C11" s="120" t="s">
        <v>73</v>
      </c>
      <c r="D11" s="81"/>
      <c r="E11" s="81"/>
      <c r="F11" s="81"/>
      <c r="G11" s="57">
        <f>'Stavební rozpočet'!M12</f>
        <v>0</v>
      </c>
      <c r="H11" s="35" t="s">
        <v>189</v>
      </c>
      <c r="I11" s="35">
        <f t="shared" ref="I11:I22" si="0">IF(H11="F",0,G11)</f>
        <v>0</v>
      </c>
    </row>
    <row r="12" spans="1:9" x14ac:dyDescent="0.2">
      <c r="A12" s="49"/>
      <c r="B12" s="20" t="s">
        <v>17</v>
      </c>
      <c r="C12" s="94" t="s">
        <v>76</v>
      </c>
      <c r="D12" s="81"/>
      <c r="E12" s="81"/>
      <c r="F12" s="81"/>
      <c r="G12" s="35">
        <f>'Stavební rozpočet'!M16</f>
        <v>0</v>
      </c>
      <c r="H12" s="35" t="s">
        <v>189</v>
      </c>
      <c r="I12" s="35">
        <f t="shared" si="0"/>
        <v>0</v>
      </c>
    </row>
    <row r="13" spans="1:9" x14ac:dyDescent="0.2">
      <c r="A13" s="49"/>
      <c r="B13" s="20" t="s">
        <v>18</v>
      </c>
      <c r="C13" s="94" t="s">
        <v>80</v>
      </c>
      <c r="D13" s="81"/>
      <c r="E13" s="81"/>
      <c r="F13" s="81"/>
      <c r="G13" s="35">
        <f>'Stavební rozpočet'!M23</f>
        <v>0</v>
      </c>
      <c r="H13" s="35" t="s">
        <v>189</v>
      </c>
      <c r="I13" s="35">
        <f t="shared" si="0"/>
        <v>0</v>
      </c>
    </row>
    <row r="14" spans="1:9" x14ac:dyDescent="0.2">
      <c r="A14" s="49"/>
      <c r="B14" s="20" t="s">
        <v>22</v>
      </c>
      <c r="C14" s="94" t="s">
        <v>83</v>
      </c>
      <c r="D14" s="81"/>
      <c r="E14" s="81"/>
      <c r="F14" s="81"/>
      <c r="G14" s="35">
        <f>'Stavební rozpočet'!M26</f>
        <v>0</v>
      </c>
      <c r="H14" s="35" t="s">
        <v>189</v>
      </c>
      <c r="I14" s="35">
        <f t="shared" si="0"/>
        <v>0</v>
      </c>
    </row>
    <row r="15" spans="1:9" x14ac:dyDescent="0.2">
      <c r="A15" s="49"/>
      <c r="B15" s="20" t="s">
        <v>23</v>
      </c>
      <c r="C15" s="94" t="s">
        <v>86</v>
      </c>
      <c r="D15" s="81"/>
      <c r="E15" s="81"/>
      <c r="F15" s="81"/>
      <c r="G15" s="35">
        <f>'Stavební rozpočet'!M29</f>
        <v>0</v>
      </c>
      <c r="H15" s="35" t="s">
        <v>189</v>
      </c>
      <c r="I15" s="35">
        <f t="shared" si="0"/>
        <v>0</v>
      </c>
    </row>
    <row r="16" spans="1:9" x14ac:dyDescent="0.2">
      <c r="A16" s="49"/>
      <c r="B16" s="20" t="s">
        <v>24</v>
      </c>
      <c r="C16" s="94" t="s">
        <v>88</v>
      </c>
      <c r="D16" s="81"/>
      <c r="E16" s="81"/>
      <c r="F16" s="81"/>
      <c r="G16" s="35">
        <f>'Stavební rozpočet'!M32</f>
        <v>0</v>
      </c>
      <c r="H16" s="35" t="s">
        <v>189</v>
      </c>
      <c r="I16" s="35">
        <f t="shared" si="0"/>
        <v>0</v>
      </c>
    </row>
    <row r="17" spans="1:9" x14ac:dyDescent="0.2">
      <c r="A17" s="49"/>
      <c r="B17" s="20" t="s">
        <v>25</v>
      </c>
      <c r="C17" s="94" t="s">
        <v>98</v>
      </c>
      <c r="D17" s="81"/>
      <c r="E17" s="81"/>
      <c r="F17" s="81"/>
      <c r="G17" s="35">
        <f>'Stavební rozpočet'!M43</f>
        <v>0</v>
      </c>
      <c r="H17" s="35" t="s">
        <v>189</v>
      </c>
      <c r="I17" s="35">
        <f t="shared" si="0"/>
        <v>0</v>
      </c>
    </row>
    <row r="18" spans="1:9" x14ac:dyDescent="0.2">
      <c r="A18" s="49"/>
      <c r="B18" s="20" t="s">
        <v>51</v>
      </c>
      <c r="C18" s="94" t="s">
        <v>100</v>
      </c>
      <c r="D18" s="81"/>
      <c r="E18" s="81"/>
      <c r="F18" s="81"/>
      <c r="G18" s="35">
        <f>'Stavební rozpočet'!M46</f>
        <v>0</v>
      </c>
      <c r="H18" s="35" t="s">
        <v>189</v>
      </c>
      <c r="I18" s="35">
        <f t="shared" si="0"/>
        <v>0</v>
      </c>
    </row>
    <row r="19" spans="1:9" x14ac:dyDescent="0.2">
      <c r="A19" s="49"/>
      <c r="B19" s="20" t="s">
        <v>53</v>
      </c>
      <c r="C19" s="94" t="s">
        <v>102</v>
      </c>
      <c r="D19" s="81"/>
      <c r="E19" s="81"/>
      <c r="F19" s="81"/>
      <c r="G19" s="35">
        <f>'Stavební rozpočet'!M49</f>
        <v>0</v>
      </c>
      <c r="H19" s="35" t="s">
        <v>189</v>
      </c>
      <c r="I19" s="35">
        <f t="shared" si="0"/>
        <v>0</v>
      </c>
    </row>
    <row r="20" spans="1:9" x14ac:dyDescent="0.2">
      <c r="A20" s="49"/>
      <c r="B20" s="20" t="s">
        <v>55</v>
      </c>
      <c r="C20" s="94" t="s">
        <v>105</v>
      </c>
      <c r="D20" s="81"/>
      <c r="E20" s="81"/>
      <c r="F20" s="81"/>
      <c r="G20" s="35">
        <f>'Stavební rozpočet'!M53</f>
        <v>0</v>
      </c>
      <c r="H20" s="35" t="s">
        <v>189</v>
      </c>
      <c r="I20" s="35">
        <f t="shared" si="0"/>
        <v>0</v>
      </c>
    </row>
    <row r="21" spans="1:9" x14ac:dyDescent="0.2">
      <c r="A21" s="49"/>
      <c r="B21" s="20" t="s">
        <v>57</v>
      </c>
      <c r="C21" s="94" t="s">
        <v>106</v>
      </c>
      <c r="D21" s="81"/>
      <c r="E21" s="81"/>
      <c r="F21" s="81"/>
      <c r="G21" s="35">
        <f>'Stavební rozpočet'!M58</f>
        <v>0</v>
      </c>
      <c r="H21" s="35" t="s">
        <v>189</v>
      </c>
      <c r="I21" s="35">
        <f t="shared" si="0"/>
        <v>0</v>
      </c>
    </row>
    <row r="22" spans="1:9" x14ac:dyDescent="0.2">
      <c r="A22" s="49"/>
      <c r="B22" s="20" t="s">
        <v>58</v>
      </c>
      <c r="C22" s="94" t="s">
        <v>107</v>
      </c>
      <c r="D22" s="81"/>
      <c r="E22" s="81"/>
      <c r="F22" s="81"/>
      <c r="G22" s="35">
        <f>'Stavební rozpočet'!M61</f>
        <v>0</v>
      </c>
      <c r="H22" s="35" t="s">
        <v>189</v>
      </c>
      <c r="I22" s="35">
        <f t="shared" si="0"/>
        <v>0</v>
      </c>
    </row>
    <row r="23" spans="1:9" x14ac:dyDescent="0.2">
      <c r="F23" s="55" t="s">
        <v>187</v>
      </c>
      <c r="G23" s="58">
        <f>ROUND(SUM(I11:I22),1)</f>
        <v>0</v>
      </c>
    </row>
  </sheetData>
  <mergeCells count="37">
    <mergeCell ref="C22:F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G4:G5"/>
    <mergeCell ref="A1:G1"/>
    <mergeCell ref="A2:B3"/>
    <mergeCell ref="C2:C3"/>
    <mergeCell ref="D2:D3"/>
    <mergeCell ref="E2:E3"/>
    <mergeCell ref="F2:F3"/>
    <mergeCell ref="G2:G3"/>
    <mergeCell ref="A4:B5"/>
    <mergeCell ref="C4:C5"/>
    <mergeCell ref="D4:D5"/>
    <mergeCell ref="E4:E5"/>
    <mergeCell ref="F4:F5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workbookViewId="0"/>
  </sheetViews>
  <sheetFormatPr defaultColWidth="11.5703125"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 x14ac:dyDescent="0.2">
      <c r="A1" s="74"/>
      <c r="B1" s="59"/>
      <c r="C1" s="121" t="s">
        <v>206</v>
      </c>
      <c r="D1" s="84"/>
      <c r="E1" s="84"/>
      <c r="F1" s="84"/>
      <c r="G1" s="84"/>
      <c r="H1" s="84"/>
      <c r="I1" s="84"/>
    </row>
    <row r="2" spans="1:10" x14ac:dyDescent="0.2">
      <c r="A2" s="85" t="s">
        <v>1</v>
      </c>
      <c r="B2" s="86"/>
      <c r="C2" s="88" t="str">
        <f>'Stavební rozpočet'!C2</f>
        <v>Výměna oplocení a zhotovení zpevněných ploch na hřbitově v Lupěném</v>
      </c>
      <c r="D2" s="122"/>
      <c r="E2" s="91" t="s">
        <v>127</v>
      </c>
      <c r="F2" s="91" t="str">
        <f>'Stavební rozpočet'!G2</f>
        <v> </v>
      </c>
      <c r="G2" s="86"/>
      <c r="H2" s="91" t="s">
        <v>230</v>
      </c>
      <c r="I2" s="123"/>
      <c r="J2" s="5"/>
    </row>
    <row r="3" spans="1:10" ht="25.7" customHeight="1" x14ac:dyDescent="0.2">
      <c r="A3" s="87"/>
      <c r="B3" s="81"/>
      <c r="C3" s="89"/>
      <c r="D3" s="89"/>
      <c r="E3" s="81"/>
      <c r="F3" s="81"/>
      <c r="G3" s="81"/>
      <c r="H3" s="81"/>
      <c r="I3" s="82"/>
      <c r="J3" s="5"/>
    </row>
    <row r="4" spans="1:10" x14ac:dyDescent="0.2">
      <c r="A4" s="93" t="s">
        <v>2</v>
      </c>
      <c r="B4" s="81"/>
      <c r="C4" s="80" t="str">
        <f>'Stavební rozpočet'!C4</f>
        <v xml:space="preserve"> </v>
      </c>
      <c r="D4" s="81"/>
      <c r="E4" s="80" t="s">
        <v>128</v>
      </c>
      <c r="F4" s="80" t="str">
        <f>'Stavební rozpočet'!G4</f>
        <v>Ing. Pavla Badalová</v>
      </c>
      <c r="G4" s="81"/>
      <c r="H4" s="80" t="s">
        <v>230</v>
      </c>
      <c r="I4" s="124"/>
      <c r="J4" s="5"/>
    </row>
    <row r="5" spans="1:10" x14ac:dyDescent="0.2">
      <c r="A5" s="87"/>
      <c r="B5" s="81"/>
      <c r="C5" s="81"/>
      <c r="D5" s="81"/>
      <c r="E5" s="81"/>
      <c r="F5" s="81"/>
      <c r="G5" s="81"/>
      <c r="H5" s="81"/>
      <c r="I5" s="82"/>
      <c r="J5" s="5"/>
    </row>
    <row r="6" spans="1:10" x14ac:dyDescent="0.2">
      <c r="A6" s="93" t="s">
        <v>3</v>
      </c>
      <c r="B6" s="81"/>
      <c r="C6" s="80" t="str">
        <f>'Stavební rozpočet'!C6</f>
        <v>Lupěné</v>
      </c>
      <c r="D6" s="81"/>
      <c r="E6" s="80" t="s">
        <v>129</v>
      </c>
      <c r="F6" s="80" t="str">
        <f>'Stavební rozpočet'!G6</f>
        <v> </v>
      </c>
      <c r="G6" s="81"/>
      <c r="H6" s="80" t="s">
        <v>230</v>
      </c>
      <c r="I6" s="124"/>
      <c r="J6" s="5"/>
    </row>
    <row r="7" spans="1:10" x14ac:dyDescent="0.2">
      <c r="A7" s="87"/>
      <c r="B7" s="81"/>
      <c r="C7" s="81"/>
      <c r="D7" s="81"/>
      <c r="E7" s="81"/>
      <c r="F7" s="81"/>
      <c r="G7" s="81"/>
      <c r="H7" s="81"/>
      <c r="I7" s="82"/>
      <c r="J7" s="5"/>
    </row>
    <row r="8" spans="1:10" x14ac:dyDescent="0.2">
      <c r="A8" s="93" t="s">
        <v>123</v>
      </c>
      <c r="B8" s="81"/>
      <c r="C8" s="80" t="str">
        <f>'Stavební rozpočet'!E4</f>
        <v>13.01.2022</v>
      </c>
      <c r="D8" s="81"/>
      <c r="E8" s="80" t="s">
        <v>124</v>
      </c>
      <c r="F8" s="80" t="str">
        <f>'Stavební rozpočet'!E6</f>
        <v xml:space="preserve"> </v>
      </c>
      <c r="G8" s="81"/>
      <c r="H8" s="94" t="s">
        <v>231</v>
      </c>
      <c r="I8" s="124" t="s">
        <v>34</v>
      </c>
      <c r="J8" s="5"/>
    </row>
    <row r="9" spans="1:10" x14ac:dyDescent="0.2">
      <c r="A9" s="87"/>
      <c r="B9" s="81"/>
      <c r="C9" s="81"/>
      <c r="D9" s="81"/>
      <c r="E9" s="81"/>
      <c r="F9" s="81"/>
      <c r="G9" s="81"/>
      <c r="H9" s="81"/>
      <c r="I9" s="82"/>
      <c r="J9" s="5"/>
    </row>
    <row r="10" spans="1:10" x14ac:dyDescent="0.2">
      <c r="A10" s="93" t="s">
        <v>4</v>
      </c>
      <c r="B10" s="81"/>
      <c r="C10" s="80" t="str">
        <f>'Stavební rozpočet'!C8</f>
        <v xml:space="preserve"> </v>
      </c>
      <c r="D10" s="81"/>
      <c r="E10" s="80" t="s">
        <v>130</v>
      </c>
      <c r="F10" s="80" t="str">
        <f>'Stavební rozpočet'!G8</f>
        <v> </v>
      </c>
      <c r="G10" s="81"/>
      <c r="H10" s="94" t="s">
        <v>232</v>
      </c>
      <c r="I10" s="117" t="str">
        <f>'Stavební rozpočet'!E8</f>
        <v>13.01.2022</v>
      </c>
      <c r="J10" s="5"/>
    </row>
    <row r="11" spans="1:10" x14ac:dyDescent="0.2">
      <c r="A11" s="126"/>
      <c r="B11" s="119"/>
      <c r="C11" s="119"/>
      <c r="D11" s="119"/>
      <c r="E11" s="119"/>
      <c r="F11" s="119"/>
      <c r="G11" s="119"/>
      <c r="H11" s="119"/>
      <c r="I11" s="125"/>
      <c r="J11" s="5"/>
    </row>
    <row r="12" spans="1:10" ht="23.45" customHeight="1" x14ac:dyDescent="0.2">
      <c r="A12" s="127" t="s">
        <v>190</v>
      </c>
      <c r="B12" s="128"/>
      <c r="C12" s="128"/>
      <c r="D12" s="128"/>
      <c r="E12" s="128"/>
      <c r="F12" s="128"/>
      <c r="G12" s="128"/>
      <c r="H12" s="128"/>
      <c r="I12" s="128"/>
    </row>
    <row r="13" spans="1:10" ht="26.45" customHeight="1" x14ac:dyDescent="0.2">
      <c r="A13" s="60" t="s">
        <v>191</v>
      </c>
      <c r="B13" s="129" t="s">
        <v>203</v>
      </c>
      <c r="C13" s="130"/>
      <c r="D13" s="60" t="s">
        <v>207</v>
      </c>
      <c r="E13" s="129" t="s">
        <v>216</v>
      </c>
      <c r="F13" s="130"/>
      <c r="G13" s="60" t="s">
        <v>217</v>
      </c>
      <c r="H13" s="129" t="s">
        <v>233</v>
      </c>
      <c r="I13" s="130"/>
      <c r="J13" s="5"/>
    </row>
    <row r="14" spans="1:10" ht="15.2" customHeight="1" x14ac:dyDescent="0.2">
      <c r="A14" s="61" t="s">
        <v>192</v>
      </c>
      <c r="B14" s="65" t="s">
        <v>204</v>
      </c>
      <c r="C14" s="68">
        <f>SUM('Stavební rozpočet'!AB12:AB86)</f>
        <v>0</v>
      </c>
      <c r="D14" s="131" t="s">
        <v>208</v>
      </c>
      <c r="E14" s="132"/>
      <c r="F14" s="68">
        <v>0</v>
      </c>
      <c r="G14" s="131" t="s">
        <v>74</v>
      </c>
      <c r="H14" s="132"/>
      <c r="I14" s="69" t="s">
        <v>37</v>
      </c>
      <c r="J14" s="5"/>
    </row>
    <row r="15" spans="1:10" ht="15.2" customHeight="1" x14ac:dyDescent="0.2">
      <c r="A15" s="62"/>
      <c r="B15" s="65" t="s">
        <v>205</v>
      </c>
      <c r="C15" s="68">
        <f>SUM('Stavební rozpočet'!AC12:AC86)</f>
        <v>0</v>
      </c>
      <c r="D15" s="131" t="s">
        <v>209</v>
      </c>
      <c r="E15" s="132"/>
      <c r="F15" s="68">
        <v>0</v>
      </c>
      <c r="G15" s="131" t="s">
        <v>218</v>
      </c>
      <c r="H15" s="132"/>
      <c r="I15" s="69" t="s">
        <v>37</v>
      </c>
      <c r="J15" s="5"/>
    </row>
    <row r="16" spans="1:10" ht="15.2" customHeight="1" x14ac:dyDescent="0.2">
      <c r="A16" s="61" t="s">
        <v>193</v>
      </c>
      <c r="B16" s="65" t="s">
        <v>204</v>
      </c>
      <c r="C16" s="68">
        <f>SUM('Stavební rozpočet'!AD12:AD86)</f>
        <v>0</v>
      </c>
      <c r="D16" s="131" t="s">
        <v>210</v>
      </c>
      <c r="E16" s="132"/>
      <c r="F16" s="68">
        <v>0</v>
      </c>
      <c r="G16" s="131" t="s">
        <v>219</v>
      </c>
      <c r="H16" s="132"/>
      <c r="I16" s="69" t="s">
        <v>37</v>
      </c>
      <c r="J16" s="5"/>
    </row>
    <row r="17" spans="1:10" ht="15.2" customHeight="1" x14ac:dyDescent="0.2">
      <c r="A17" s="62"/>
      <c r="B17" s="65" t="s">
        <v>205</v>
      </c>
      <c r="C17" s="68">
        <f>SUM('Stavební rozpočet'!AE12:AE86)</f>
        <v>0</v>
      </c>
      <c r="D17" s="131"/>
      <c r="E17" s="132"/>
      <c r="F17" s="69"/>
      <c r="G17" s="131" t="s">
        <v>220</v>
      </c>
      <c r="H17" s="132"/>
      <c r="I17" s="69" t="s">
        <v>37</v>
      </c>
      <c r="J17" s="5"/>
    </row>
    <row r="18" spans="1:10" ht="15.2" customHeight="1" x14ac:dyDescent="0.2">
      <c r="A18" s="61" t="s">
        <v>194</v>
      </c>
      <c r="B18" s="65" t="s">
        <v>204</v>
      </c>
      <c r="C18" s="68">
        <f>SUM('Stavební rozpočet'!AF12:AF86)</f>
        <v>0</v>
      </c>
      <c r="D18" s="131"/>
      <c r="E18" s="132"/>
      <c r="F18" s="69"/>
      <c r="G18" s="131" t="s">
        <v>221</v>
      </c>
      <c r="H18" s="132"/>
      <c r="I18" s="69" t="s">
        <v>37</v>
      </c>
      <c r="J18" s="5"/>
    </row>
    <row r="19" spans="1:10" ht="15.2" customHeight="1" x14ac:dyDescent="0.2">
      <c r="A19" s="62"/>
      <c r="B19" s="65" t="s">
        <v>205</v>
      </c>
      <c r="C19" s="68">
        <f>SUM('Stavební rozpočet'!AG12:AG86)</f>
        <v>0</v>
      </c>
      <c r="D19" s="131"/>
      <c r="E19" s="132"/>
      <c r="F19" s="69"/>
      <c r="G19" s="131" t="s">
        <v>222</v>
      </c>
      <c r="H19" s="132"/>
      <c r="I19" s="69" t="s">
        <v>37</v>
      </c>
      <c r="J19" s="5"/>
    </row>
    <row r="20" spans="1:10" ht="15.2" customHeight="1" x14ac:dyDescent="0.2">
      <c r="A20" s="133" t="s">
        <v>195</v>
      </c>
      <c r="B20" s="134"/>
      <c r="C20" s="68">
        <f>SUM('Stavební rozpočet'!AH12:AH86)</f>
        <v>0</v>
      </c>
      <c r="D20" s="131"/>
      <c r="E20" s="132"/>
      <c r="F20" s="69"/>
      <c r="G20" s="131"/>
      <c r="H20" s="132"/>
      <c r="I20" s="69"/>
      <c r="J20" s="5"/>
    </row>
    <row r="21" spans="1:10" ht="15.2" customHeight="1" x14ac:dyDescent="0.2">
      <c r="A21" s="133" t="s">
        <v>196</v>
      </c>
      <c r="B21" s="134"/>
      <c r="C21" s="68">
        <f>SUM('Stavební rozpočet'!Z12:Z86)</f>
        <v>0</v>
      </c>
      <c r="D21" s="131"/>
      <c r="E21" s="132"/>
      <c r="F21" s="69"/>
      <c r="G21" s="131"/>
      <c r="H21" s="132"/>
      <c r="I21" s="69"/>
      <c r="J21" s="5"/>
    </row>
    <row r="22" spans="1:10" ht="16.7" customHeight="1" x14ac:dyDescent="0.2">
      <c r="A22" s="133" t="s">
        <v>197</v>
      </c>
      <c r="B22" s="134"/>
      <c r="C22" s="68">
        <f>ROUND(SUM(C14:C21),1)</f>
        <v>0</v>
      </c>
      <c r="D22" s="133" t="s">
        <v>211</v>
      </c>
      <c r="E22" s="134"/>
      <c r="F22" s="68">
        <f>SUM(F14:F21)</f>
        <v>0</v>
      </c>
      <c r="G22" s="133" t="s">
        <v>223</v>
      </c>
      <c r="H22" s="134"/>
      <c r="I22" s="68">
        <f>SUM(I14:I21)</f>
        <v>0</v>
      </c>
      <c r="J22" s="5"/>
    </row>
    <row r="23" spans="1:10" ht="15.2" customHeight="1" x14ac:dyDescent="0.2">
      <c r="A23" s="9"/>
      <c r="B23" s="9"/>
      <c r="C23" s="54"/>
      <c r="D23" s="133" t="s">
        <v>212</v>
      </c>
      <c r="E23" s="134"/>
      <c r="F23" s="70">
        <v>0</v>
      </c>
      <c r="G23" s="133" t="s">
        <v>224</v>
      </c>
      <c r="H23" s="134"/>
      <c r="I23" s="68">
        <v>0</v>
      </c>
      <c r="J23" s="5"/>
    </row>
    <row r="24" spans="1:10" ht="15.2" customHeight="1" x14ac:dyDescent="0.2">
      <c r="D24" s="9"/>
      <c r="E24" s="9"/>
      <c r="F24" s="71"/>
      <c r="G24" s="133" t="s">
        <v>225</v>
      </c>
      <c r="H24" s="134"/>
      <c r="I24" s="72"/>
    </row>
    <row r="25" spans="1:10" ht="15.2" customHeight="1" x14ac:dyDescent="0.2">
      <c r="F25" s="32"/>
      <c r="G25" s="133" t="s">
        <v>226</v>
      </c>
      <c r="H25" s="134"/>
      <c r="I25" s="68">
        <v>0</v>
      </c>
      <c r="J25" s="5"/>
    </row>
    <row r="26" spans="1:10" x14ac:dyDescent="0.2">
      <c r="A26" s="59"/>
      <c r="B26" s="59"/>
      <c r="C26" s="59"/>
      <c r="G26" s="9"/>
      <c r="H26" s="9"/>
      <c r="I26" s="9"/>
    </row>
    <row r="27" spans="1:10" ht="15.2" customHeight="1" x14ac:dyDescent="0.2">
      <c r="A27" s="135" t="s">
        <v>198</v>
      </c>
      <c r="B27" s="136"/>
      <c r="C27" s="73">
        <f>ROUND(SUM('Stavební rozpočet'!AJ12:AJ86),1)</f>
        <v>0</v>
      </c>
      <c r="D27" s="67"/>
      <c r="E27" s="59"/>
      <c r="F27" s="59"/>
      <c r="G27" s="59"/>
      <c r="H27" s="59"/>
      <c r="I27" s="59"/>
    </row>
    <row r="28" spans="1:10" ht="15.2" customHeight="1" x14ac:dyDescent="0.2">
      <c r="A28" s="135" t="s">
        <v>199</v>
      </c>
      <c r="B28" s="136"/>
      <c r="C28" s="73">
        <f>ROUND(SUM('Stavební rozpočet'!AK12:AK86),1)</f>
        <v>0</v>
      </c>
      <c r="D28" s="135" t="s">
        <v>213</v>
      </c>
      <c r="E28" s="136"/>
      <c r="F28" s="73">
        <f>ROUND(C28*(15/100),2)</f>
        <v>0</v>
      </c>
      <c r="G28" s="135" t="s">
        <v>227</v>
      </c>
      <c r="H28" s="136"/>
      <c r="I28" s="73">
        <f>ROUND(SUM(C27:C29),1)</f>
        <v>0</v>
      </c>
      <c r="J28" s="5"/>
    </row>
    <row r="29" spans="1:10" ht="15.2" customHeight="1" x14ac:dyDescent="0.2">
      <c r="A29" s="135" t="s">
        <v>200</v>
      </c>
      <c r="B29" s="136"/>
      <c r="C29" s="73">
        <f>ROUND(SUM('Stavební rozpočet'!AL12:AL86)+(F22+I22+F23+I23+I24+I25),1)</f>
        <v>0</v>
      </c>
      <c r="D29" s="135" t="s">
        <v>214</v>
      </c>
      <c r="E29" s="136"/>
      <c r="F29" s="73">
        <f>ROUND(C29*(21/100),2)</f>
        <v>0</v>
      </c>
      <c r="G29" s="135" t="s">
        <v>228</v>
      </c>
      <c r="H29" s="136"/>
      <c r="I29" s="73">
        <f>ROUND(SUM(F28:F29)+I28,1)</f>
        <v>0</v>
      </c>
      <c r="J29" s="5"/>
    </row>
    <row r="30" spans="1:10" x14ac:dyDescent="0.2">
      <c r="A30" s="63"/>
      <c r="B30" s="63"/>
      <c r="C30" s="63"/>
      <c r="D30" s="63"/>
      <c r="E30" s="63"/>
      <c r="F30" s="63"/>
      <c r="G30" s="63"/>
      <c r="H30" s="63"/>
      <c r="I30" s="63"/>
    </row>
    <row r="31" spans="1:10" ht="14.45" customHeight="1" x14ac:dyDescent="0.2">
      <c r="A31" s="137" t="s">
        <v>201</v>
      </c>
      <c r="B31" s="138"/>
      <c r="C31" s="139"/>
      <c r="D31" s="137" t="s">
        <v>215</v>
      </c>
      <c r="E31" s="138"/>
      <c r="F31" s="139"/>
      <c r="G31" s="137" t="s">
        <v>229</v>
      </c>
      <c r="H31" s="138"/>
      <c r="I31" s="139"/>
      <c r="J31" s="33"/>
    </row>
    <row r="32" spans="1:10" ht="14.45" customHeight="1" x14ac:dyDescent="0.2">
      <c r="A32" s="140"/>
      <c r="B32" s="141"/>
      <c r="C32" s="142"/>
      <c r="D32" s="140"/>
      <c r="E32" s="141"/>
      <c r="F32" s="142"/>
      <c r="G32" s="140"/>
      <c r="H32" s="141"/>
      <c r="I32" s="142"/>
      <c r="J32" s="33"/>
    </row>
    <row r="33" spans="1:10" ht="14.45" customHeight="1" x14ac:dyDescent="0.2">
      <c r="A33" s="140"/>
      <c r="B33" s="141"/>
      <c r="C33" s="142"/>
      <c r="D33" s="140"/>
      <c r="E33" s="141"/>
      <c r="F33" s="142"/>
      <c r="G33" s="140"/>
      <c r="H33" s="141"/>
      <c r="I33" s="142"/>
      <c r="J33" s="33"/>
    </row>
    <row r="34" spans="1:10" ht="14.45" customHeight="1" x14ac:dyDescent="0.2">
      <c r="A34" s="140"/>
      <c r="B34" s="141"/>
      <c r="C34" s="142"/>
      <c r="D34" s="140"/>
      <c r="E34" s="141"/>
      <c r="F34" s="142"/>
      <c r="G34" s="140"/>
      <c r="H34" s="141"/>
      <c r="I34" s="142"/>
      <c r="J34" s="33"/>
    </row>
    <row r="35" spans="1:10" ht="14.45" customHeight="1" x14ac:dyDescent="0.2">
      <c r="A35" s="143" t="s">
        <v>202</v>
      </c>
      <c r="B35" s="144"/>
      <c r="C35" s="145"/>
      <c r="D35" s="143" t="s">
        <v>202</v>
      </c>
      <c r="E35" s="144"/>
      <c r="F35" s="145"/>
      <c r="G35" s="143" t="s">
        <v>202</v>
      </c>
      <c r="H35" s="144"/>
      <c r="I35" s="145"/>
      <c r="J35" s="33"/>
    </row>
    <row r="36" spans="1:10" ht="11.25" customHeight="1" x14ac:dyDescent="0.2">
      <c r="A36" s="64" t="s">
        <v>35</v>
      </c>
      <c r="B36" s="66"/>
      <c r="C36" s="66"/>
      <c r="D36" s="66"/>
      <c r="E36" s="66"/>
      <c r="F36" s="66"/>
      <c r="G36" s="66"/>
      <c r="H36" s="66"/>
      <c r="I36" s="66"/>
    </row>
    <row r="37" spans="1:10" x14ac:dyDescent="0.2">
      <c r="A37" s="80"/>
      <c r="B37" s="81"/>
      <c r="C37" s="81"/>
      <c r="D37" s="81"/>
      <c r="E37" s="81"/>
      <c r="F37" s="81"/>
      <c r="G37" s="81"/>
      <c r="H37" s="81"/>
      <c r="I37" s="81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2022-03-04T17:54:59Z</dcterms:created>
  <dcterms:modified xsi:type="dcterms:W3CDTF">2022-06-15T07:56:07Z</dcterms:modified>
</cp:coreProperties>
</file>